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DieseArbeitsmappe" autoCompressPictures="0" defaultThemeVersion="124226"/>
  <xr:revisionPtr revIDLastSave="0" documentId="13_ncr:1_{1A9073BD-BC05-4EC4-AA90-B79425BBD2D2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Expenses" sheetId="1" r:id="rId1"/>
    <sheet name="Cost-Types" sheetId="2" r:id="rId2"/>
  </sheets>
  <definedNames>
    <definedName name="_xlnm.Print_Area" localSheetId="0">Expenses!$B$1:$P$43</definedName>
    <definedName name="test" localSheetId="0">Expenses!$A$1:$P$43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I12" i="1"/>
  <c r="K12" i="1" s="1"/>
  <c r="N12" i="1"/>
  <c r="O12" i="1"/>
  <c r="I13" i="1"/>
  <c r="K13" i="1" s="1"/>
  <c r="N13" i="1"/>
  <c r="O13" i="1" s="1"/>
  <c r="I14" i="1"/>
  <c r="K14" i="1" s="1"/>
  <c r="N14" i="1"/>
  <c r="O14" i="1"/>
  <c r="I15" i="1"/>
  <c r="K15" i="1" s="1"/>
  <c r="L15" i="1" s="1"/>
  <c r="P15" i="1" s="1"/>
  <c r="N15" i="1"/>
  <c r="O15" i="1"/>
  <c r="P16" i="1"/>
  <c r="P17" i="1"/>
  <c r="P18" i="1"/>
  <c r="P19" i="1"/>
  <c r="P20" i="1"/>
  <c r="P21" i="1"/>
  <c r="P22" i="1"/>
  <c r="P23" i="1"/>
  <c r="P24" i="1"/>
  <c r="P25" i="1"/>
  <c r="P26" i="1"/>
  <c r="I29" i="1"/>
  <c r="K29" i="1" s="1"/>
  <c r="N29" i="1"/>
  <c r="O29" i="1"/>
  <c r="O41" i="1" s="1"/>
  <c r="I30" i="1"/>
  <c r="K30" i="1" s="1"/>
  <c r="L30" i="1" s="1"/>
  <c r="P30" i="1" s="1"/>
  <c r="N30" i="1"/>
  <c r="N41" i="1" s="1"/>
  <c r="O30" i="1"/>
  <c r="I31" i="1"/>
  <c r="K31" i="1" s="1"/>
  <c r="N31" i="1"/>
  <c r="O31" i="1"/>
  <c r="I32" i="1"/>
  <c r="K32" i="1" s="1"/>
  <c r="N32" i="1"/>
  <c r="O32" i="1"/>
  <c r="P33" i="1"/>
  <c r="P34" i="1"/>
  <c r="P35" i="1"/>
  <c r="P36" i="1"/>
  <c r="P37" i="1"/>
  <c r="P38" i="1"/>
  <c r="P39" i="1"/>
  <c r="P40" i="1"/>
  <c r="O16" i="1"/>
  <c r="O17" i="1"/>
  <c r="O18" i="1"/>
  <c r="O19" i="1"/>
  <c r="O20" i="1"/>
  <c r="O21" i="1"/>
  <c r="O22" i="1"/>
  <c r="O23" i="1"/>
  <c r="O24" i="1"/>
  <c r="O25" i="1"/>
  <c r="O26" i="1"/>
  <c r="O33" i="1"/>
  <c r="O34" i="1"/>
  <c r="O35" i="1"/>
  <c r="O36" i="1"/>
  <c r="O37" i="1"/>
  <c r="O38" i="1"/>
  <c r="O39" i="1"/>
  <c r="O40" i="1"/>
  <c r="N16" i="1"/>
  <c r="N17" i="1"/>
  <c r="N18" i="1"/>
  <c r="N19" i="1"/>
  <c r="N20" i="1"/>
  <c r="N21" i="1"/>
  <c r="N22" i="1"/>
  <c r="N23" i="1"/>
  <c r="N24" i="1"/>
  <c r="N25" i="1"/>
  <c r="N26" i="1"/>
  <c r="N27" i="1"/>
  <c r="N42" i="1" s="1"/>
  <c r="N33" i="1"/>
  <c r="N34" i="1"/>
  <c r="N35" i="1"/>
  <c r="N36" i="1"/>
  <c r="N37" i="1"/>
  <c r="N38" i="1"/>
  <c r="N39" i="1"/>
  <c r="N40" i="1"/>
  <c r="I16" i="1"/>
  <c r="K16" i="1"/>
  <c r="L16" i="1" s="1"/>
  <c r="I17" i="1"/>
  <c r="K17" i="1" s="1"/>
  <c r="L17" i="1" s="1"/>
  <c r="I18" i="1"/>
  <c r="L18" i="1" s="1"/>
  <c r="K18" i="1"/>
  <c r="I19" i="1"/>
  <c r="K19" i="1" s="1"/>
  <c r="L19" i="1" s="1"/>
  <c r="I20" i="1"/>
  <c r="K20" i="1"/>
  <c r="L20" i="1" s="1"/>
  <c r="I21" i="1"/>
  <c r="K21" i="1" s="1"/>
  <c r="I22" i="1"/>
  <c r="L22" i="1" s="1"/>
  <c r="K22" i="1"/>
  <c r="I23" i="1"/>
  <c r="K23" i="1" s="1"/>
  <c r="L23" i="1" s="1"/>
  <c r="I24" i="1"/>
  <c r="K24" i="1"/>
  <c r="L24" i="1" s="1"/>
  <c r="I25" i="1"/>
  <c r="K25" i="1" s="1"/>
  <c r="L25" i="1" s="1"/>
  <c r="I26" i="1"/>
  <c r="L26" i="1" s="1"/>
  <c r="K26" i="1"/>
  <c r="I33" i="1"/>
  <c r="L33" i="1" s="1"/>
  <c r="K33" i="1"/>
  <c r="I34" i="1"/>
  <c r="K34" i="1" s="1"/>
  <c r="L34" i="1" s="1"/>
  <c r="I35" i="1"/>
  <c r="K35" i="1"/>
  <c r="L35" i="1" s="1"/>
  <c r="I36" i="1"/>
  <c r="K36" i="1" s="1"/>
  <c r="I37" i="1"/>
  <c r="L37" i="1" s="1"/>
  <c r="K37" i="1"/>
  <c r="I38" i="1"/>
  <c r="K38" i="1" s="1"/>
  <c r="I39" i="1"/>
  <c r="K39" i="1"/>
  <c r="L39" i="1" s="1"/>
  <c r="I40" i="1"/>
  <c r="K40" i="1" s="1"/>
  <c r="L40" i="1" s="1"/>
  <c r="I42" i="1"/>
  <c r="H40" i="1"/>
  <c r="H39" i="1"/>
  <c r="H38" i="1"/>
  <c r="H37" i="1"/>
  <c r="H36" i="1"/>
  <c r="H35" i="1"/>
  <c r="H34" i="1"/>
  <c r="H33" i="1"/>
  <c r="H32" i="1"/>
  <c r="H31" i="1"/>
  <c r="H30" i="1"/>
  <c r="H29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" i="1"/>
  <c r="H3" i="1"/>
  <c r="E95" i="1"/>
  <c r="D95" i="1"/>
  <c r="O27" i="1" l="1"/>
  <c r="O42" i="1" s="1"/>
  <c r="L38" i="1"/>
  <c r="L29" i="1"/>
  <c r="L14" i="1"/>
  <c r="P14" i="1" s="1"/>
  <c r="L21" i="1"/>
  <c r="L31" i="1"/>
  <c r="P31" i="1" s="1"/>
  <c r="L12" i="1"/>
  <c r="L32" i="1"/>
  <c r="P32" i="1" s="1"/>
  <c r="L36" i="1"/>
  <c r="L13" i="1"/>
  <c r="P13" i="1" s="1"/>
  <c r="P29" i="1" l="1"/>
  <c r="P41" i="1" s="1"/>
  <c r="L41" i="1"/>
  <c r="L27" i="1"/>
  <c r="L42" i="1" s="1"/>
  <c r="P12" i="1"/>
  <c r="P27" i="1" s="1"/>
  <c r="P42" i="1" s="1"/>
  <c r="P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000-000001000000}">
      <text>
        <r>
          <rPr>
            <sz val="9"/>
            <color indexed="81"/>
            <rFont val="Tahoma"/>
            <family val="2"/>
          </rPr>
          <t>Fill in the exchange rate for the currency ("CHF" rate="</t>
        </r>
        <r>
          <rPr>
            <b/>
            <sz val="9"/>
            <color indexed="81"/>
            <rFont val="Tahoma"/>
            <family val="2"/>
          </rPr>
          <t>__</t>
        </r>
        <r>
          <rPr>
            <sz val="9"/>
            <color indexed="81"/>
            <rFont val="Tahoma"/>
            <family val="2"/>
          </rPr>
          <t>"  ) 
given by the ECB exchange rate website 
for the expense entry date.</t>
        </r>
      </text>
    </comment>
    <comment ref="H7" authorId="0" shapeId="0" xr:uid="{00000000-0006-0000-0000-000002000000}">
      <text>
        <r>
          <rPr>
            <sz val="9"/>
            <color indexed="81"/>
            <rFont val="Tahoma"/>
            <family val="2"/>
          </rPr>
          <t>Fill in the exchange rate for the currency ("GBP" rate="</t>
        </r>
        <r>
          <rPr>
            <b/>
            <sz val="9"/>
            <color indexed="81"/>
            <rFont val="Tahoma"/>
            <family val="2"/>
          </rPr>
          <t>__</t>
        </r>
        <r>
          <rPr>
            <sz val="9"/>
            <color indexed="81"/>
            <rFont val="Tahoma"/>
            <family val="2"/>
          </rPr>
          <t>"  ) 
given by the ECB exchange rate website 
for the expense entry date.</t>
        </r>
      </text>
    </comment>
    <comment ref="H8" authorId="0" shapeId="0" xr:uid="{00000000-0006-0000-0000-000003000000}">
      <text>
        <r>
          <rPr>
            <sz val="9"/>
            <color indexed="81"/>
            <rFont val="Tahoma"/>
            <family val="2"/>
          </rPr>
          <t>Fill in the exchange rate for the currency ("USD" rate="</t>
        </r>
        <r>
          <rPr>
            <b/>
            <sz val="9"/>
            <color indexed="81"/>
            <rFont val="Tahoma"/>
            <family val="2"/>
          </rPr>
          <t>__</t>
        </r>
        <r>
          <rPr>
            <sz val="9"/>
            <color indexed="81"/>
            <rFont val="Tahoma"/>
            <family val="2"/>
          </rPr>
          <t>"  ) 
given by the ECB exchange rate website 
for the expense entry date.</t>
        </r>
      </text>
    </comment>
    <comment ref="L10" authorId="0" shapeId="0" xr:uid="{00000000-0006-0000-0000-000004000000}">
      <text>
        <r>
          <rPr>
            <sz val="9"/>
            <color indexed="81"/>
            <rFont val="Arial"/>
            <family val="2"/>
          </rPr>
          <t>Enter into Zeus as personal expenses (Lohn-Spesen)</t>
        </r>
      </text>
    </comment>
    <comment ref="M11" authorId="0" shapeId="0" xr:uid="{00000000-0006-0000-0000-000005000000}">
      <text>
        <r>
          <rPr>
            <sz val="9"/>
            <color indexed="81"/>
            <rFont val="Arial"/>
            <family val="2"/>
          </rPr>
          <t>Percentage from receipt. Zero if not declared. Split the expense to multiple lines if there are multiple rates per receipt.</t>
        </r>
      </text>
    </comment>
    <comment ref="L42" authorId="0" shapeId="0" xr:uid="{00000000-0006-0000-0000-000006000000}">
      <text>
        <r>
          <rPr>
            <sz val="9"/>
            <color indexed="81"/>
            <rFont val="Arial"/>
            <family val="2"/>
          </rPr>
          <t xml:space="preserve">Should be amount in SAP/ZEUS. </t>
        </r>
      </text>
    </comment>
    <comment ref="O44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Solely for </t>
        </r>
        <r>
          <rPr>
            <b/>
            <sz val="9"/>
            <color indexed="81"/>
            <rFont val="Tahoma"/>
            <family val="2"/>
          </rPr>
          <t>interim budget status checks</t>
        </r>
        <r>
          <rPr>
            <sz val="9"/>
            <color indexed="81"/>
            <rFont val="Tahoma"/>
            <family val="2"/>
          </rPr>
          <t xml:space="preserve"> by the project lead; reference exchange rate-per-date for financial reporting is "end date of reporting period +1 day", not the exchange rate in cell G6 of this sheet!</t>
        </r>
      </text>
    </comment>
  </commentList>
</comments>
</file>

<file path=xl/sharedStrings.xml><?xml version="1.0" encoding="utf-8"?>
<sst xmlns="http://schemas.openxmlformats.org/spreadsheetml/2006/main" count="169" uniqueCount="111">
  <si>
    <t>%</t>
  </si>
  <si>
    <t>CHF</t>
  </si>
  <si>
    <t>EUR</t>
  </si>
  <si>
    <t>Hardware</t>
  </si>
  <si>
    <t>Total Expenses</t>
  </si>
  <si>
    <t>GBP</t>
  </si>
  <si>
    <t>VAT</t>
  </si>
  <si>
    <t>CHF incl VAT</t>
  </si>
  <si>
    <t>Cost-Type</t>
  </si>
  <si>
    <t>Total creditor expenses</t>
  </si>
  <si>
    <t>Wage Expenses</t>
  </si>
  <si>
    <t>Creditor Expenses</t>
  </si>
  <si>
    <t>Travel reason:</t>
  </si>
  <si>
    <t>Account-No:</t>
  </si>
  <si>
    <t>Project</t>
  </si>
  <si>
    <t>Public Transport (Creditor)</t>
  </si>
  <si>
    <t>Hotel (Creditor)</t>
  </si>
  <si>
    <t>Flight (Creditor)</t>
  </si>
  <si>
    <t>Meals (Wage)</t>
  </si>
  <si>
    <t>Public Transports (Wage)</t>
  </si>
  <si>
    <t>Representation Costs</t>
  </si>
  <si>
    <t>IT-Consumables</t>
  </si>
  <si>
    <t xml:space="preserve">Consumables </t>
  </si>
  <si>
    <t>Private Car (Wage)</t>
  </si>
  <si>
    <t>Hotel (Wage)</t>
  </si>
  <si>
    <t>Cost-Types</t>
  </si>
  <si>
    <t>Rcpt-Currency</t>
  </si>
  <si>
    <t>Rcpt-Date</t>
  </si>
  <si>
    <t>Comment</t>
  </si>
  <si>
    <t>[select]</t>
  </si>
  <si>
    <t>Orig-Amount</t>
  </si>
  <si>
    <t>Amount</t>
  </si>
  <si>
    <t>Wage Expenses [select]</t>
  </si>
  <si>
    <t>Total Wage Expenses</t>
  </si>
  <si>
    <t>Education</t>
  </si>
  <si>
    <t>Filled in by the travelling employee</t>
  </si>
  <si>
    <t>Colour codes:</t>
  </si>
  <si>
    <t>Example: Hotel Excelsior</t>
  </si>
  <si>
    <t>Example: Taxi from Airport</t>
  </si>
  <si>
    <t>Example: Dinner Shanahans</t>
  </si>
  <si>
    <t>Example: Taxi to Airport</t>
  </si>
  <si>
    <t>Example: Flight ZRH &gt; XXX &gt; ZRH</t>
  </si>
  <si>
    <t>Example: SBB Businessticket</t>
  </si>
  <si>
    <t>Date (from - to):</t>
  </si>
  <si>
    <t>[enter]</t>
  </si>
  <si>
    <t>CHF without VAT</t>
  </si>
  <si>
    <t>Reisespesen / Travel expenses</t>
  </si>
  <si>
    <r>
      <rPr>
        <b/>
        <i/>
        <sz val="10"/>
        <rFont val="Arial"/>
        <family val="2"/>
      </rPr>
      <t>Example:</t>
    </r>
    <r>
      <rPr>
        <b/>
        <sz val="10"/>
        <rFont val="Arial"/>
        <family val="2"/>
      </rPr>
      <t xml:space="preserve"> 01.09.2013 - 05.09.2013</t>
    </r>
  </si>
  <si>
    <t>EU-eligible costs</t>
  </si>
  <si>
    <t>Exchange Rate (ECB)</t>
  </si>
  <si>
    <t>Receipt-Currency</t>
  </si>
  <si>
    <t>Workpackage:</t>
  </si>
  <si>
    <r>
      <rPr>
        <b/>
        <i/>
        <sz val="10"/>
        <rFont val="Arial"/>
        <family val="2"/>
      </rPr>
      <t>Example:</t>
    </r>
    <r>
      <rPr>
        <b/>
        <sz val="10"/>
        <rFont val="Arial"/>
        <family val="2"/>
      </rPr>
      <t xml:space="preserve"> Meeting / Conference, City &amp; Country, (Details)</t>
    </r>
  </si>
  <si>
    <t>Creditor Expenses [select]</t>
  </si>
  <si>
    <t>Travelling employee(s):</t>
  </si>
  <si>
    <r>
      <rPr>
        <b/>
        <i/>
        <sz val="10"/>
        <rFont val="Arial"/>
        <family val="2"/>
      </rPr>
      <t xml:space="preserve">Example: </t>
    </r>
    <r>
      <rPr>
        <b/>
        <sz val="10"/>
        <rFont val="Arial"/>
        <family val="2"/>
      </rPr>
      <t>Doe John (doej)</t>
    </r>
  </si>
  <si>
    <r>
      <rPr>
        <b/>
        <i/>
        <sz val="10"/>
        <color theme="1"/>
        <rFont val="Arial"/>
        <family val="2"/>
      </rPr>
      <t>Example:</t>
    </r>
    <r>
      <rPr>
        <b/>
        <sz val="10"/>
        <color theme="1"/>
        <rFont val="Arial"/>
        <family val="2"/>
      </rPr>
      <t xml:space="preserve"> Projectname</t>
    </r>
  </si>
  <si>
    <r>
      <rPr>
        <i/>
        <sz val="10"/>
        <rFont val="Arial"/>
        <family val="2"/>
      </rPr>
      <t xml:space="preserve">Example: </t>
    </r>
    <r>
      <rPr>
        <sz val="10"/>
        <rFont val="Arial"/>
        <family val="2"/>
      </rPr>
      <t>9710.5.15.5.xxxx</t>
    </r>
  </si>
  <si>
    <t>… to CHF</t>
  </si>
  <si>
    <t>Exch.-Rate</t>
  </si>
  <si>
    <t>.. to CHF</t>
  </si>
  <si>
    <t>(EUR)</t>
  </si>
  <si>
    <t>Template:</t>
  </si>
  <si>
    <t>Template date:</t>
  </si>
  <si>
    <t>USD</t>
  </si>
  <si>
    <t>WP2</t>
  </si>
  <si>
    <r>
      <t xml:space="preserve">To be copied to </t>
    </r>
    <r>
      <rPr>
        <b/>
        <i/>
        <sz val="10"/>
        <color theme="1"/>
        <rFont val="Arial"/>
        <family val="2"/>
      </rPr>
      <t>FormC</t>
    </r>
    <r>
      <rPr>
        <sz val="10"/>
        <color theme="1"/>
        <rFont val="Arial"/>
        <family val="2"/>
      </rPr>
      <t xml:space="preserve"> by Project Lead</t>
    </r>
  </si>
  <si>
    <t>Changelog:</t>
  </si>
  <si>
    <t>Vorher</t>
  </si>
  <si>
    <t>Nachher</t>
  </si>
  <si>
    <t>VAT Formel wieder auf Brutto-&gt;Netto geändert</t>
  </si>
  <si>
    <t>URL zu ECB auf Graph view geändert</t>
  </si>
  <si>
    <t>Filled in by secretariat</t>
  </si>
  <si>
    <t>Spesen ÖV Lohn</t>
  </si>
  <si>
    <t>Spesen Auto (Lohn)</t>
  </si>
  <si>
    <t>Spesen Verpfl. Lohn</t>
  </si>
  <si>
    <t>Spesen Hotel Lohn</t>
  </si>
  <si>
    <t>Verbrauchsmat.</t>
  </si>
  <si>
    <t>IT Verbrauchsmat.</t>
  </si>
  <si>
    <t>Schulung</t>
  </si>
  <si>
    <t>Hardware (CHF &lt;50k, ohne Abschreibung)</t>
  </si>
  <si>
    <t>Repräsentat. Dritte (ohne Abschreibung)</t>
  </si>
  <si>
    <t>Spesen ÖV Kreditor</t>
  </si>
  <si>
    <t>Spesen Hotel Kreditor</t>
  </si>
  <si>
    <t>Spesen Flüge Kreditor</t>
  </si>
  <si>
    <t>Hardware (Creditor)</t>
  </si>
  <si>
    <t>Anschaffungen</t>
  </si>
  <si>
    <t>Third-Party Services (Creditor)</t>
  </si>
  <si>
    <t>Dienstleistungen/Services Dritter</t>
  </si>
  <si>
    <t>Rcpt-No</t>
  </si>
  <si>
    <t>Charges Creditcards</t>
  </si>
  <si>
    <t>(always CHF)</t>
  </si>
  <si>
    <t>Example: Robot prototype build kit</t>
  </si>
  <si>
    <t>For FP7 project expenses, VAT calculation area "active", VAT is ineligible for reimbursement, must be declared.</t>
  </si>
  <si>
    <t>2 Spalten "Charges Creditcard" inkl. Formeln hinzugefügt</t>
  </si>
  <si>
    <t xml:space="preserve">Cost Types: Data validation ranges erweitert, deutsche Bezeichnungen eingetragen, </t>
  </si>
  <si>
    <t>Cost types: 2 neue Creditor-expenses hinzugefügt: "Hardware"/"3rd party services"</t>
  </si>
  <si>
    <t>Data Validation Listen umgelegt von sheet "Cost-types" ins sheet "Expenses", Row 130 ff.</t>
  </si>
  <si>
    <t xml:space="preserve">DataValidation in separatem Sheet: Schlecht, weil so "Expenses" sheet nicht in anderes Excelfile kopiert werden kann - Excel stürzt ab, DataValidations verlieren ihre #REF.. </t>
  </si>
  <si>
    <t>Exchange rates  / Spesendaten aktualisiert</t>
  </si>
  <si>
    <t xml:space="preserve"> Um 08.05.2014</t>
  </si>
  <si>
    <t>Um 01.12.2014</t>
  </si>
  <si>
    <t>MROUND 0.05</t>
  </si>
  <si>
    <t>MROUND 0.1</t>
  </si>
  <si>
    <t>Expenses_Project_WP_tripreason_city_MonthYear(Template_V1.9)FP7.xlsx</t>
  </si>
  <si>
    <r>
      <t xml:space="preserve">To be copied to </t>
    </r>
    <r>
      <rPr>
        <b/>
        <i/>
        <sz val="10"/>
        <color theme="1"/>
        <rFont val="Arial"/>
        <family val="2"/>
      </rPr>
      <t>ProTime/SAP</t>
    </r>
    <r>
      <rPr>
        <sz val="10"/>
        <color theme="1"/>
        <rFont val="Arial"/>
        <family val="2"/>
      </rPr>
      <t xml:space="preserve"> by travelling employee</t>
    </r>
  </si>
  <si>
    <t>ZHAW SAP/ProTime</t>
  </si>
  <si>
    <t>Formeln bei SAP/ProTime CHF incl. VAT geändert auf 5 Rappen Stufen. ProTime selbst rundet auch auf 5 Rappen, so ergeben sich weniger "grosse" Abweichungen</t>
  </si>
  <si>
    <t>ProTime Summen auf 0.1 gerundet</t>
  </si>
  <si>
    <t>ProTime Summen neu auf 0.05 gerundet</t>
  </si>
  <si>
    <t>Formeln bei SAP/ProTime CHF incl. VAT geändert auf 10 Rappen Stufen. ProTime selbst rundet auf 5 Rappen, so ergeben sich weniger Eingabe-Abweichungen beim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</si>
</sst>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"/>
    <numFmt numFmtId="165" formatCode="_ * #,##0.0000_ ;_ * \-#,##0.0000_ ;_ * &quot;-&quot;??_ ;_ @_ 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Arial"/>
      <family val="2"/>
    </font>
    <font>
      <b/>
      <i/>
      <sz val="10"/>
      <name val="Arial"/>
      <family val="2"/>
    </font>
    <font>
      <b/>
      <u/>
      <sz val="10"/>
      <color theme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00B0F0"/>
        <bgColor rgb="FFFFFF99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0" fontId="0" fillId="0" borderId="13" xfId="0" applyBorder="1"/>
    <xf numFmtId="0" fontId="0" fillId="0" borderId="16" xfId="0" applyBorder="1"/>
    <xf numFmtId="0" fontId="11" fillId="0" borderId="0" xfId="0" applyFont="1"/>
    <xf numFmtId="49" fontId="1" fillId="0" borderId="0" xfId="0" applyNumberFormat="1" applyFont="1"/>
    <xf numFmtId="0" fontId="0" fillId="0" borderId="15" xfId="0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7" xfId="0" applyFont="1" applyBorder="1" applyAlignment="1">
      <alignment vertical="center"/>
    </xf>
    <xf numFmtId="14" fontId="0" fillId="0" borderId="15" xfId="0" applyNumberForma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59" xfId="0" applyFill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" fillId="0" borderId="64" xfId="0" applyFont="1" applyBorder="1" applyAlignment="1">
      <alignment horizontal="center"/>
    </xf>
    <xf numFmtId="0" fontId="1" fillId="3" borderId="8" xfId="0" applyFont="1" applyFill="1" applyBorder="1" applyAlignment="1">
      <alignment vertical="center"/>
    </xf>
    <xf numFmtId="0" fontId="14" fillId="0" borderId="15" xfId="132" applyFont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49" fontId="4" fillId="7" borderId="3" xfId="37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49" fontId="4" fillId="7" borderId="2" xfId="37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9" fontId="10" fillId="7" borderId="17" xfId="37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right" vertical="center"/>
    </xf>
    <xf numFmtId="49" fontId="5" fillId="3" borderId="32" xfId="0" applyNumberFormat="1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14" fontId="0" fillId="3" borderId="33" xfId="0" applyNumberFormat="1" applyFill="1" applyBorder="1" applyAlignment="1">
      <alignment horizontal="center" vertical="center"/>
    </xf>
    <xf numFmtId="2" fontId="0" fillId="3" borderId="33" xfId="0" applyNumberFormat="1" applyFill="1" applyBorder="1" applyAlignment="1">
      <alignment horizontal="right" vertical="center"/>
    </xf>
    <xf numFmtId="0" fontId="0" fillId="3" borderId="33" xfId="0" applyNumberFormat="1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2" fontId="3" fillId="0" borderId="33" xfId="0" applyNumberFormat="1" applyFont="1" applyBorder="1" applyAlignment="1">
      <alignment horizontal="right" vertical="center"/>
    </xf>
    <xf numFmtId="0" fontId="3" fillId="3" borderId="45" xfId="0" applyFont="1" applyFill="1" applyBorder="1" applyAlignment="1">
      <alignment horizontal="center" vertical="center"/>
    </xf>
    <xf numFmtId="2" fontId="3" fillId="0" borderId="34" xfId="0" applyNumberFormat="1" applyFont="1" applyBorder="1" applyAlignment="1">
      <alignment horizontal="right" vertical="center"/>
    </xf>
    <xf numFmtId="2" fontId="3" fillId="0" borderId="66" xfId="0" applyNumberFormat="1" applyFont="1" applyBorder="1" applyAlignment="1">
      <alignment horizontal="right" vertical="center"/>
    </xf>
    <xf numFmtId="49" fontId="5" fillId="3" borderId="35" xfId="0" applyNumberFormat="1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14" fontId="0" fillId="3" borderId="36" xfId="0" applyNumberFormat="1" applyFill="1" applyBorder="1" applyAlignment="1">
      <alignment horizontal="center" vertical="center"/>
    </xf>
    <xf numFmtId="2" fontId="0" fillId="3" borderId="36" xfId="0" applyNumberFormat="1" applyFill="1" applyBorder="1" applyAlignment="1">
      <alignment horizontal="right" vertical="center"/>
    </xf>
    <xf numFmtId="0" fontId="0" fillId="3" borderId="36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2" fontId="3" fillId="0" borderId="36" xfId="0" applyNumberFormat="1" applyFont="1" applyBorder="1" applyAlignment="1">
      <alignment horizontal="right" vertical="center"/>
    </xf>
    <xf numFmtId="0" fontId="3" fillId="3" borderId="46" xfId="0" applyFont="1" applyFill="1" applyBorder="1" applyAlignment="1">
      <alignment horizontal="center" vertical="center"/>
    </xf>
    <xf numFmtId="2" fontId="3" fillId="0" borderId="37" xfId="0" applyNumberFormat="1" applyFont="1" applyBorder="1" applyAlignment="1">
      <alignment horizontal="right" vertical="center"/>
    </xf>
    <xf numFmtId="2" fontId="3" fillId="0" borderId="67" xfId="0" applyNumberFormat="1" applyFont="1" applyBorder="1" applyAlignment="1">
      <alignment horizontal="right" vertical="center"/>
    </xf>
    <xf numFmtId="2" fontId="3" fillId="3" borderId="36" xfId="0" applyNumberFormat="1" applyFont="1" applyFill="1" applyBorder="1" applyAlignment="1">
      <alignment horizontal="right" vertical="center"/>
    </xf>
    <xf numFmtId="0" fontId="5" fillId="3" borderId="38" xfId="0" applyFont="1" applyFill="1" applyBorder="1" applyAlignment="1">
      <alignment vertical="center"/>
    </xf>
    <xf numFmtId="14" fontId="0" fillId="3" borderId="38" xfId="0" applyNumberFormat="1" applyFill="1" applyBorder="1" applyAlignment="1">
      <alignment horizontal="center" vertical="center"/>
    </xf>
    <xf numFmtId="2" fontId="0" fillId="3" borderId="38" xfId="0" applyNumberFormat="1" applyFill="1" applyBorder="1" applyAlignment="1">
      <alignment horizontal="right" vertical="center"/>
    </xf>
    <xf numFmtId="0" fontId="0" fillId="3" borderId="38" xfId="0" applyNumberFormat="1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2" fontId="3" fillId="0" borderId="38" xfId="0" applyNumberFormat="1" applyFont="1" applyBorder="1" applyAlignment="1">
      <alignment horizontal="right" vertical="center"/>
    </xf>
    <xf numFmtId="0" fontId="3" fillId="3" borderId="57" xfId="0" applyFont="1" applyFill="1" applyBorder="1" applyAlignment="1">
      <alignment horizontal="center" vertical="center"/>
    </xf>
    <xf numFmtId="2" fontId="3" fillId="0" borderId="58" xfId="0" applyNumberFormat="1" applyFont="1" applyBorder="1" applyAlignment="1">
      <alignment horizontal="right" vertical="center"/>
    </xf>
    <xf numFmtId="2" fontId="3" fillId="0" borderId="68" xfId="0" applyNumberFormat="1" applyFont="1" applyBorder="1" applyAlignment="1">
      <alignment horizontal="right" vertical="center"/>
    </xf>
    <xf numFmtId="0" fontId="0" fillId="3" borderId="44" xfId="0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2" fontId="3" fillId="0" borderId="48" xfId="0" applyNumberFormat="1" applyFont="1" applyBorder="1" applyAlignment="1">
      <alignment horizontal="right" vertical="center"/>
    </xf>
    <xf numFmtId="2" fontId="3" fillId="0" borderId="52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164" fontId="0" fillId="0" borderId="39" xfId="0" applyNumberFormat="1" applyBorder="1" applyAlignment="1">
      <alignment vertical="center"/>
    </xf>
    <xf numFmtId="2" fontId="0" fillId="0" borderId="39" xfId="0" applyNumberForma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2" fontId="4" fillId="2" borderId="40" xfId="0" applyNumberFormat="1" applyFont="1" applyFill="1" applyBorder="1" applyAlignment="1">
      <alignment horizontal="right" vertical="center"/>
    </xf>
    <xf numFmtId="0" fontId="3" fillId="0" borderId="39" xfId="0" applyFont="1" applyBorder="1" applyAlignment="1">
      <alignment vertical="center"/>
    </xf>
    <xf numFmtId="2" fontId="3" fillId="0" borderId="39" xfId="0" applyNumberFormat="1" applyFont="1" applyBorder="1" applyAlignment="1">
      <alignment horizontal="right" vertical="center"/>
    </xf>
    <xf numFmtId="2" fontId="4" fillId="6" borderId="41" xfId="0" applyNumberFormat="1" applyFont="1" applyFill="1" applyBorder="1" applyAlignment="1">
      <alignment horizontal="right" vertical="center"/>
    </xf>
    <xf numFmtId="2" fontId="0" fillId="6" borderId="41" xfId="0" applyNumberFormat="1" applyFill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69" xfId="0" applyFont="1" applyBorder="1" applyAlignment="1">
      <alignment horizontal="right" vertical="center"/>
    </xf>
    <xf numFmtId="49" fontId="5" fillId="4" borderId="32" xfId="0" applyNumberFormat="1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14" fontId="0" fillId="4" borderId="33" xfId="0" applyNumberFormat="1" applyFill="1" applyBorder="1" applyAlignment="1">
      <alignment horizontal="center" vertical="center"/>
    </xf>
    <xf numFmtId="2" fontId="0" fillId="4" borderId="33" xfId="0" applyNumberFormat="1" applyFill="1" applyBorder="1" applyAlignment="1">
      <alignment horizontal="right" vertical="center"/>
    </xf>
    <xf numFmtId="0" fontId="0" fillId="4" borderId="33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2" fontId="3" fillId="0" borderId="55" xfId="0" applyNumberFormat="1" applyFont="1" applyBorder="1" applyAlignment="1">
      <alignment horizontal="right" vertical="center"/>
    </xf>
    <xf numFmtId="2" fontId="3" fillId="0" borderId="56" xfId="0" applyNumberFormat="1" applyFont="1" applyBorder="1" applyAlignment="1">
      <alignment horizontal="right" vertical="center"/>
    </xf>
    <xf numFmtId="2" fontId="3" fillId="0" borderId="63" xfId="0" applyNumberFormat="1" applyFont="1" applyBorder="1" applyAlignment="1">
      <alignment horizontal="right" vertical="center"/>
    </xf>
    <xf numFmtId="49" fontId="5" fillId="4" borderId="35" xfId="0" applyNumberFormat="1" applyFont="1" applyFill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14" fontId="0" fillId="4" borderId="36" xfId="0" applyNumberFormat="1" applyFill="1" applyBorder="1" applyAlignment="1">
      <alignment horizontal="center" vertical="center"/>
    </xf>
    <xf numFmtId="2" fontId="0" fillId="4" borderId="36" xfId="0" applyNumberFormat="1" applyFill="1" applyBorder="1" applyAlignment="1">
      <alignment horizontal="right" vertical="center"/>
    </xf>
    <xf numFmtId="0" fontId="0" fillId="4" borderId="3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right" vertical="center"/>
    </xf>
    <xf numFmtId="49" fontId="5" fillId="4" borderId="53" xfId="0" applyNumberFormat="1" applyFont="1" applyFill="1" applyBorder="1" applyAlignment="1">
      <alignment vertical="center"/>
    </xf>
    <xf numFmtId="0" fontId="0" fillId="4" borderId="48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164" fontId="0" fillId="0" borderId="28" xfId="0" applyNumberFormat="1" applyBorder="1" applyAlignment="1">
      <alignment vertical="center"/>
    </xf>
    <xf numFmtId="2" fontId="0" fillId="0" borderId="28" xfId="0" applyNumberForma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2" fontId="4" fillId="0" borderId="29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2" fontId="3" fillId="0" borderId="28" xfId="0" applyNumberFormat="1" applyFont="1" applyBorder="1" applyAlignment="1">
      <alignment horizontal="right" vertical="center"/>
    </xf>
    <xf numFmtId="2" fontId="3" fillId="0" borderId="30" xfId="0" applyNumberFormat="1" applyFon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right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right" vertical="center"/>
    </xf>
    <xf numFmtId="2" fontId="4" fillId="2" borderId="23" xfId="0" applyNumberFormat="1" applyFont="1" applyFill="1" applyBorder="1" applyAlignment="1">
      <alignment horizontal="right" vertical="center"/>
    </xf>
    <xf numFmtId="165" fontId="4" fillId="0" borderId="14" xfId="37" applyNumberFormat="1" applyFont="1" applyFill="1" applyBorder="1" applyAlignment="1">
      <alignment vertical="center"/>
    </xf>
    <xf numFmtId="2" fontId="4" fillId="0" borderId="23" xfId="0" applyNumberFormat="1" applyFont="1" applyBorder="1" applyAlignment="1">
      <alignment horizontal="right" vertical="center"/>
    </xf>
    <xf numFmtId="2" fontId="4" fillId="6" borderId="23" xfId="0" applyNumberFormat="1" applyFont="1" applyFill="1" applyBorder="1" applyAlignment="1">
      <alignment horizontal="right" vertical="center"/>
    </xf>
    <xf numFmtId="2" fontId="15" fillId="5" borderId="23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0" fontId="0" fillId="0" borderId="0" xfId="0" applyAlignment="1">
      <alignment horizontal="right"/>
    </xf>
    <xf numFmtId="0" fontId="1" fillId="0" borderId="7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0" fontId="0" fillId="8" borderId="59" xfId="0" applyFill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4" borderId="15" xfId="0" applyNumberFormat="1" applyFill="1" applyBorder="1" applyAlignment="1">
      <alignment horizontal="center" vertical="center"/>
    </xf>
    <xf numFmtId="0" fontId="0" fillId="3" borderId="72" xfId="0" applyFill="1" applyBorder="1" applyAlignment="1">
      <alignment vertical="center"/>
    </xf>
    <xf numFmtId="0" fontId="0" fillId="4" borderId="59" xfId="0" applyFill="1" applyBorder="1" applyAlignment="1">
      <alignment vertical="center"/>
    </xf>
    <xf numFmtId="2" fontId="3" fillId="0" borderId="42" xfId="0" applyNumberFormat="1" applyFont="1" applyBorder="1" applyAlignment="1">
      <alignment horizontal="right" vertical="center"/>
    </xf>
    <xf numFmtId="10" fontId="3" fillId="3" borderId="78" xfId="0" applyNumberFormat="1" applyFont="1" applyFill="1" applyBorder="1" applyAlignment="1">
      <alignment horizontal="right" vertical="center"/>
    </xf>
    <xf numFmtId="2" fontId="3" fillId="0" borderId="79" xfId="0" applyNumberFormat="1" applyFont="1" applyBorder="1" applyAlignment="1">
      <alignment horizontal="right" vertical="center"/>
    </xf>
    <xf numFmtId="2" fontId="3" fillId="8" borderId="79" xfId="0" applyNumberFormat="1" applyFont="1" applyFill="1" applyBorder="1" applyAlignment="1">
      <alignment horizontal="right" vertical="center"/>
    </xf>
    <xf numFmtId="49" fontId="5" fillId="3" borderId="80" xfId="0" applyNumberFormat="1" applyFont="1" applyFill="1" applyBorder="1" applyAlignment="1">
      <alignment vertical="center"/>
    </xf>
    <xf numFmtId="2" fontId="3" fillId="0" borderId="43" xfId="0" applyNumberFormat="1" applyFont="1" applyBorder="1" applyAlignment="1">
      <alignment horizontal="right" vertical="center"/>
    </xf>
    <xf numFmtId="10" fontId="3" fillId="3" borderId="81" xfId="0" applyNumberFormat="1" applyFont="1" applyFill="1" applyBorder="1" applyAlignment="1">
      <alignment horizontal="right" vertical="center"/>
    </xf>
    <xf numFmtId="2" fontId="3" fillId="0" borderId="82" xfId="0" applyNumberFormat="1" applyFont="1" applyBorder="1" applyAlignment="1">
      <alignment horizontal="right" vertical="center"/>
    </xf>
    <xf numFmtId="2" fontId="3" fillId="8" borderId="82" xfId="0" applyNumberFormat="1" applyFont="1" applyFill="1" applyBorder="1" applyAlignment="1">
      <alignment horizontal="right" vertical="center"/>
    </xf>
    <xf numFmtId="2" fontId="3" fillId="0" borderId="44" xfId="0" applyNumberFormat="1" applyFont="1" applyBorder="1" applyAlignment="1">
      <alignment horizontal="right" vertical="center"/>
    </xf>
    <xf numFmtId="10" fontId="3" fillId="3" borderId="83" xfId="0" applyNumberFormat="1" applyFont="1" applyFill="1" applyBorder="1" applyAlignment="1">
      <alignment horizontal="right" vertical="center"/>
    </xf>
    <xf numFmtId="2" fontId="3" fillId="0" borderId="84" xfId="0" applyNumberFormat="1" applyFont="1" applyBorder="1" applyAlignment="1">
      <alignment horizontal="right" vertical="center"/>
    </xf>
    <xf numFmtId="2" fontId="3" fillId="8" borderId="84" xfId="0" applyNumberFormat="1" applyFont="1" applyFill="1" applyBorder="1" applyAlignment="1">
      <alignment horizontal="right" vertical="center"/>
    </xf>
    <xf numFmtId="10" fontId="3" fillId="3" borderId="85" xfId="0" applyNumberFormat="1" applyFont="1" applyFill="1" applyBorder="1" applyAlignment="1">
      <alignment horizontal="right" vertical="center"/>
    </xf>
    <xf numFmtId="2" fontId="3" fillId="0" borderId="86" xfId="0" applyNumberFormat="1" applyFont="1" applyBorder="1" applyAlignment="1">
      <alignment horizontal="right" vertical="center"/>
    </xf>
    <xf numFmtId="2" fontId="3" fillId="8" borderId="86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2" fontId="3" fillId="0" borderId="87" xfId="0" applyNumberFormat="1" applyFont="1" applyBorder="1" applyAlignment="1">
      <alignment horizontal="right" vertical="center"/>
    </xf>
    <xf numFmtId="164" fontId="0" fillId="0" borderId="0" xfId="0" applyNumberFormat="1"/>
    <xf numFmtId="0" fontId="19" fillId="0" borderId="0" xfId="0" applyFont="1" applyFill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4" borderId="48" xfId="0" applyFont="1" applyFill="1" applyBorder="1" applyAlignment="1">
      <alignment vertical="center"/>
    </xf>
    <xf numFmtId="14" fontId="0" fillId="4" borderId="48" xfId="0" applyNumberFormat="1" applyFill="1" applyBorder="1" applyAlignment="1">
      <alignment horizontal="center" vertical="center"/>
    </xf>
    <xf numFmtId="2" fontId="0" fillId="4" borderId="48" xfId="0" applyNumberFormat="1" applyFill="1" applyBorder="1" applyAlignment="1">
      <alignment horizontal="right" vertical="center"/>
    </xf>
    <xf numFmtId="0" fontId="1" fillId="0" borderId="75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</cellXfs>
  <cellStyles count="13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Komma" xfId="37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26</xdr:row>
      <xdr:rowOff>104775</xdr:rowOff>
    </xdr:from>
    <xdr:to>
      <xdr:col>15</xdr:col>
      <xdr:colOff>133350</xdr:colOff>
      <xdr:row>41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5059025" y="4676775"/>
          <a:ext cx="9525" cy="24669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26</xdr:row>
      <xdr:rowOff>104775</xdr:rowOff>
    </xdr:from>
    <xdr:to>
      <xdr:col>15</xdr:col>
      <xdr:colOff>133350</xdr:colOff>
      <xdr:row>41</xdr:row>
      <xdr:rowOff>114300</xdr:rowOff>
    </xdr:to>
    <xdr:cxnSp macro="">
      <xdr:nvCxnSpPr>
        <xdr:cNvPr id="11" name="Gerade Verbindung mit Pfeil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5582900" y="4676775"/>
          <a:ext cx="9525" cy="24669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b.europa.eu/stats/exchange/eurofxref/html/eurofxref-graph-chf.en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P166"/>
  <sheetViews>
    <sheetView tabSelected="1" zoomScale="80" zoomScaleNormal="80" zoomScalePageLayoutView="80" workbookViewId="0">
      <selection activeCell="B1" sqref="B1"/>
    </sheetView>
  </sheetViews>
  <sheetFormatPr baseColWidth="10" defaultColWidth="11.453125" defaultRowHeight="12.5" x14ac:dyDescent="0.25"/>
  <cols>
    <col min="1" max="1" width="1.81640625" customWidth="1"/>
    <col min="2" max="2" width="25.453125" customWidth="1"/>
    <col min="3" max="3" width="33.1796875" customWidth="1"/>
    <col min="4" max="4" width="15.1796875" customWidth="1"/>
    <col min="5" max="5" width="13.7265625" bestFit="1" customWidth="1"/>
    <col min="6" max="6" width="18.54296875" customWidth="1"/>
    <col min="7" max="7" width="9.54296875" customWidth="1"/>
    <col min="8" max="8" width="11.54296875" bestFit="1" customWidth="1"/>
    <col min="9" max="9" width="11.453125" style="4" customWidth="1"/>
    <col min="10" max="10" width="11.453125" customWidth="1"/>
    <col min="11" max="11" width="10.26953125" customWidth="1"/>
    <col min="12" max="12" width="16.81640625" customWidth="1"/>
    <col min="13" max="13" width="12.7265625" customWidth="1"/>
    <col min="14" max="15" width="16.1796875" customWidth="1"/>
    <col min="16" max="16" width="17.81640625" bestFit="1" customWidth="1"/>
    <col min="17" max="17" width="1.81640625" customWidth="1"/>
  </cols>
  <sheetData>
    <row r="1" spans="2:16" ht="18" x14ac:dyDescent="0.4">
      <c r="B1" s="11" t="s">
        <v>46</v>
      </c>
      <c r="J1" s="4"/>
    </row>
    <row r="2" spans="2:16" ht="13" thickBot="1" x14ac:dyDescent="0.3">
      <c r="J2" s="4"/>
    </row>
    <row r="3" spans="2:16" ht="16" customHeight="1" x14ac:dyDescent="0.25">
      <c r="B3" s="19" t="s">
        <v>14</v>
      </c>
      <c r="C3" s="30" t="s">
        <v>56</v>
      </c>
      <c r="D3" s="30" t="s">
        <v>51</v>
      </c>
      <c r="E3" s="42" t="s">
        <v>65</v>
      </c>
      <c r="F3" s="31" t="s">
        <v>49</v>
      </c>
      <c r="G3" s="13"/>
      <c r="H3" s="167">
        <f>MAX(D12:D40)</f>
        <v>41974</v>
      </c>
      <c r="I3" s="20"/>
      <c r="J3" s="20"/>
      <c r="K3" s="13"/>
      <c r="L3" s="13"/>
      <c r="M3" s="13"/>
      <c r="N3" s="13"/>
      <c r="O3" s="13"/>
      <c r="P3" s="27"/>
    </row>
    <row r="4" spans="2:16" ht="16" customHeight="1" x14ac:dyDescent="0.25">
      <c r="B4" s="23" t="s">
        <v>43</v>
      </c>
      <c r="C4" s="34" t="s">
        <v>47</v>
      </c>
      <c r="D4" s="35"/>
      <c r="E4" s="36"/>
      <c r="F4" s="14" t="s">
        <v>50</v>
      </c>
      <c r="G4" s="15" t="s">
        <v>60</v>
      </c>
      <c r="H4" s="16" t="s">
        <v>61</v>
      </c>
      <c r="I4" s="22"/>
      <c r="J4" s="22"/>
      <c r="L4" s="17" t="s">
        <v>36</v>
      </c>
      <c r="M4" s="17"/>
      <c r="N4" s="17"/>
      <c r="O4" s="17"/>
      <c r="P4" s="28"/>
    </row>
    <row r="5" spans="2:16" ht="16" customHeight="1" x14ac:dyDescent="0.25">
      <c r="B5" s="21" t="s">
        <v>12</v>
      </c>
      <c r="C5" s="37" t="s">
        <v>52</v>
      </c>
      <c r="D5" s="38"/>
      <c r="E5" s="39"/>
      <c r="F5" s="17" t="s">
        <v>1</v>
      </c>
      <c r="G5" s="18">
        <v>1</v>
      </c>
      <c r="H5" s="18"/>
      <c r="I5" s="22"/>
      <c r="J5" s="22"/>
      <c r="L5" s="168"/>
      <c r="M5" s="203" t="s">
        <v>35</v>
      </c>
      <c r="N5" s="203"/>
      <c r="O5" s="204"/>
      <c r="P5" s="28"/>
    </row>
    <row r="6" spans="2:16" ht="16" customHeight="1" x14ac:dyDescent="0.25">
      <c r="B6" s="21" t="s">
        <v>54</v>
      </c>
      <c r="C6" s="40" t="s">
        <v>55</v>
      </c>
      <c r="D6" s="38"/>
      <c r="E6" s="39"/>
      <c r="F6" s="17" t="s">
        <v>2</v>
      </c>
      <c r="G6" s="24">
        <v>1.2028000000000001</v>
      </c>
      <c r="H6" s="18"/>
      <c r="I6" s="22"/>
      <c r="J6" s="22"/>
      <c r="L6" s="169"/>
      <c r="M6" s="205" t="s">
        <v>72</v>
      </c>
      <c r="N6" s="205"/>
      <c r="O6" s="206"/>
      <c r="P6" s="28"/>
    </row>
    <row r="7" spans="2:16" ht="16" customHeight="1" x14ac:dyDescent="0.25">
      <c r="B7" s="21" t="s">
        <v>13</v>
      </c>
      <c r="C7" s="41" t="s">
        <v>57</v>
      </c>
      <c r="D7" s="32"/>
      <c r="E7" s="33"/>
      <c r="F7" s="25" t="s">
        <v>5</v>
      </c>
      <c r="G7" s="158">
        <f>G6/H7</f>
        <v>1.5173457802447334</v>
      </c>
      <c r="H7" s="24">
        <v>0.79269999999999996</v>
      </c>
      <c r="I7" s="22"/>
      <c r="J7" s="22"/>
      <c r="L7" s="164"/>
      <c r="M7" s="205" t="s">
        <v>105</v>
      </c>
      <c r="N7" s="205"/>
      <c r="O7" s="206"/>
      <c r="P7" s="28"/>
    </row>
    <row r="8" spans="2:16" ht="16" customHeight="1" x14ac:dyDescent="0.25">
      <c r="B8" s="160"/>
      <c r="C8" s="161"/>
      <c r="D8" s="162"/>
      <c r="E8" s="163"/>
      <c r="F8" s="25" t="s">
        <v>64</v>
      </c>
      <c r="G8" s="158">
        <f>G6/H8</f>
        <v>0.96463228807442469</v>
      </c>
      <c r="H8" s="24">
        <v>1.2468999999999999</v>
      </c>
      <c r="I8" s="22"/>
      <c r="J8" s="22"/>
      <c r="L8" s="26"/>
      <c r="M8" s="205" t="s">
        <v>66</v>
      </c>
      <c r="N8" s="205"/>
      <c r="O8" s="206"/>
      <c r="P8" s="28"/>
    </row>
    <row r="9" spans="2:16" ht="16" customHeight="1" thickBot="1" x14ac:dyDescent="0.35">
      <c r="B9" s="9"/>
      <c r="C9" s="2"/>
      <c r="D9" s="2"/>
      <c r="E9" s="10"/>
      <c r="F9" s="1"/>
      <c r="G9" s="1"/>
      <c r="H9" s="1"/>
      <c r="I9" s="3"/>
      <c r="J9" s="3"/>
      <c r="K9" s="1"/>
      <c r="L9" s="1"/>
      <c r="M9" s="1"/>
      <c r="N9" s="1"/>
      <c r="O9" s="2"/>
      <c r="P9" s="29"/>
    </row>
    <row r="10" spans="2:16" ht="13.5" customHeight="1" x14ac:dyDescent="0.25">
      <c r="B10" s="43" t="s">
        <v>8</v>
      </c>
      <c r="C10" s="44" t="s">
        <v>28</v>
      </c>
      <c r="D10" s="45" t="s">
        <v>27</v>
      </c>
      <c r="E10" s="45" t="s">
        <v>30</v>
      </c>
      <c r="F10" s="190" t="s">
        <v>50</v>
      </c>
      <c r="G10" s="190" t="s">
        <v>89</v>
      </c>
      <c r="H10" s="190" t="s">
        <v>59</v>
      </c>
      <c r="I10" s="190" t="s">
        <v>31</v>
      </c>
      <c r="J10" s="196" t="s">
        <v>90</v>
      </c>
      <c r="K10" s="197"/>
      <c r="L10" s="46" t="s">
        <v>106</v>
      </c>
      <c r="M10" s="198" t="s">
        <v>6</v>
      </c>
      <c r="N10" s="199"/>
      <c r="O10" s="200"/>
      <c r="P10" s="47" t="s">
        <v>48</v>
      </c>
    </row>
    <row r="11" spans="2:16" ht="13.5" customHeight="1" x14ac:dyDescent="0.25">
      <c r="B11" s="48" t="s">
        <v>32</v>
      </c>
      <c r="C11" s="49" t="s">
        <v>44</v>
      </c>
      <c r="D11" s="45" t="s">
        <v>44</v>
      </c>
      <c r="E11" s="45" t="s">
        <v>44</v>
      </c>
      <c r="F11" s="45" t="s">
        <v>29</v>
      </c>
      <c r="G11" s="191"/>
      <c r="H11" s="50" t="s">
        <v>58</v>
      </c>
      <c r="I11" s="45" t="s">
        <v>1</v>
      </c>
      <c r="J11" s="201" t="s">
        <v>91</v>
      </c>
      <c r="K11" s="202"/>
      <c r="L11" s="51" t="s">
        <v>7</v>
      </c>
      <c r="M11" s="52" t="s">
        <v>0</v>
      </c>
      <c r="N11" s="52" t="s">
        <v>26</v>
      </c>
      <c r="O11" s="53" t="s">
        <v>1</v>
      </c>
      <c r="P11" s="54" t="s">
        <v>45</v>
      </c>
    </row>
    <row r="12" spans="2:16" ht="12.75" customHeight="1" x14ac:dyDescent="0.25">
      <c r="B12" s="55" t="s">
        <v>19</v>
      </c>
      <c r="C12" s="56" t="s">
        <v>38</v>
      </c>
      <c r="D12" s="57">
        <v>41950</v>
      </c>
      <c r="E12" s="58">
        <v>100</v>
      </c>
      <c r="F12" s="59" t="s">
        <v>64</v>
      </c>
      <c r="G12" s="60">
        <v>1</v>
      </c>
      <c r="H12" s="61">
        <f>IF($F12&lt;&gt;"",VLOOKUP($F12,$F$5:$G$8,2,FALSE),"")</f>
        <v>0.96463228807442469</v>
      </c>
      <c r="I12" s="170">
        <f>IF($F12&lt;&gt;"",E12*VLOOKUP($F12,$F$5:$G$8,2,FALSE),"")</f>
        <v>96.463228807442476</v>
      </c>
      <c r="J12" s="171">
        <v>0.05</v>
      </c>
      <c r="K12" s="172">
        <f>IFERROR(I12*J12,0)</f>
        <v>4.8231614403721244</v>
      </c>
      <c r="L12" s="173">
        <f t="shared" ref="L12:L26" si="0">IFERROR(MROUND(I12+K12,0.1),0)</f>
        <v>101.30000000000001</v>
      </c>
      <c r="M12" s="63">
        <v>8</v>
      </c>
      <c r="N12" s="62">
        <f>IF($F12&lt;&gt;"",($E12-($E12/(1+$M12%))),"")</f>
        <v>7.407407407407419</v>
      </c>
      <c r="O12" s="64">
        <f t="shared" ref="O12:O26" si="1">IF($F12&lt;&gt;"",MROUND($N12*VLOOKUP($F12,$F$5:$G$8,2,FALSE),0.1),"")</f>
        <v>7.1000000000000005</v>
      </c>
      <c r="P12" s="65">
        <f>IF($F12&lt;&gt;"",$L12-$O12,"")</f>
        <v>94.200000000000017</v>
      </c>
    </row>
    <row r="13" spans="2:16" ht="12.75" customHeight="1" x14ac:dyDescent="0.25">
      <c r="B13" s="174" t="s">
        <v>24</v>
      </c>
      <c r="C13" s="67" t="s">
        <v>37</v>
      </c>
      <c r="D13" s="68">
        <v>41951</v>
      </c>
      <c r="E13" s="69">
        <v>123</v>
      </c>
      <c r="F13" s="70" t="s">
        <v>1</v>
      </c>
      <c r="G13" s="71">
        <v>2</v>
      </c>
      <c r="H13" s="72">
        <f t="shared" ref="H13:H26" si="2">IF($F13&lt;&gt;"",VLOOKUP($F13,$F$5:$G$8,2,FALSE),"")</f>
        <v>1</v>
      </c>
      <c r="I13" s="175">
        <f t="shared" ref="I13:I26" si="3">IF($F13&lt;&gt;"",E13*VLOOKUP($F13,$F$5:$G$8,2,FALSE),"")</f>
        <v>123</v>
      </c>
      <c r="J13" s="176">
        <v>0</v>
      </c>
      <c r="K13" s="177">
        <f t="shared" ref="K13:K26" si="4">IFERROR(I13*J13,0)</f>
        <v>0</v>
      </c>
      <c r="L13" s="178">
        <f t="shared" si="0"/>
        <v>123</v>
      </c>
      <c r="M13" s="74">
        <v>7</v>
      </c>
      <c r="N13" s="73">
        <f t="shared" ref="N13:N26" si="5">IF($F13&lt;&gt;"",($E13-($E13/(1+$M13%))),"")</f>
        <v>8.0467289719626223</v>
      </c>
      <c r="O13" s="75">
        <f t="shared" si="1"/>
        <v>8</v>
      </c>
      <c r="P13" s="76">
        <f t="shared" ref="P13:P26" si="6">IF($F13&lt;&gt;"",$L13-$O13,"")</f>
        <v>115</v>
      </c>
    </row>
    <row r="14" spans="2:16" ht="12.75" customHeight="1" x14ac:dyDescent="0.25">
      <c r="B14" s="66" t="s">
        <v>18</v>
      </c>
      <c r="C14" s="67" t="s">
        <v>39</v>
      </c>
      <c r="D14" s="68">
        <v>41951</v>
      </c>
      <c r="E14" s="69">
        <v>26.5</v>
      </c>
      <c r="F14" s="70" t="s">
        <v>2</v>
      </c>
      <c r="G14" s="71">
        <v>3</v>
      </c>
      <c r="H14" s="72">
        <f t="shared" si="2"/>
        <v>1.2028000000000001</v>
      </c>
      <c r="I14" s="175">
        <f t="shared" si="3"/>
        <v>31.874200000000002</v>
      </c>
      <c r="J14" s="176">
        <v>0</v>
      </c>
      <c r="K14" s="177">
        <f t="shared" si="4"/>
        <v>0</v>
      </c>
      <c r="L14" s="178">
        <f t="shared" si="0"/>
        <v>31.900000000000002</v>
      </c>
      <c r="M14" s="74">
        <v>22</v>
      </c>
      <c r="N14" s="73">
        <f t="shared" si="5"/>
        <v>4.7786885245901622</v>
      </c>
      <c r="O14" s="75">
        <f t="shared" si="1"/>
        <v>5.7</v>
      </c>
      <c r="P14" s="76">
        <f t="shared" si="6"/>
        <v>26.200000000000003</v>
      </c>
    </row>
    <row r="15" spans="2:16" ht="12.75" customHeight="1" x14ac:dyDescent="0.25">
      <c r="B15" s="66" t="s">
        <v>19</v>
      </c>
      <c r="C15" s="67" t="s">
        <v>40</v>
      </c>
      <c r="D15" s="68">
        <v>41951</v>
      </c>
      <c r="E15" s="69">
        <v>36</v>
      </c>
      <c r="F15" s="70" t="s">
        <v>2</v>
      </c>
      <c r="G15" s="71">
        <v>4</v>
      </c>
      <c r="H15" s="72">
        <f t="shared" si="2"/>
        <v>1.2028000000000001</v>
      </c>
      <c r="I15" s="175">
        <f t="shared" si="3"/>
        <v>43.300800000000002</v>
      </c>
      <c r="J15" s="176">
        <v>0</v>
      </c>
      <c r="K15" s="177">
        <f t="shared" si="4"/>
        <v>0</v>
      </c>
      <c r="L15" s="178">
        <f t="shared" si="0"/>
        <v>43.300000000000004</v>
      </c>
      <c r="M15" s="74">
        <v>17</v>
      </c>
      <c r="N15" s="73">
        <f t="shared" si="5"/>
        <v>5.2307692307692299</v>
      </c>
      <c r="O15" s="75">
        <f t="shared" si="1"/>
        <v>6.3000000000000007</v>
      </c>
      <c r="P15" s="76">
        <f t="shared" si="6"/>
        <v>37</v>
      </c>
    </row>
    <row r="16" spans="2:16" ht="12.75" customHeight="1" x14ac:dyDescent="0.25">
      <c r="B16" s="66"/>
      <c r="C16" s="67"/>
      <c r="D16" s="68"/>
      <c r="E16" s="69"/>
      <c r="F16" s="70"/>
      <c r="G16" s="71">
        <v>5</v>
      </c>
      <c r="H16" s="72" t="str">
        <f t="shared" si="2"/>
        <v/>
      </c>
      <c r="I16" s="175" t="str">
        <f t="shared" si="3"/>
        <v/>
      </c>
      <c r="J16" s="176"/>
      <c r="K16" s="177">
        <f t="shared" si="4"/>
        <v>0</v>
      </c>
      <c r="L16" s="178">
        <f t="shared" si="0"/>
        <v>0</v>
      </c>
      <c r="M16" s="74"/>
      <c r="N16" s="73" t="str">
        <f t="shared" si="5"/>
        <v/>
      </c>
      <c r="O16" s="75" t="str">
        <f t="shared" si="1"/>
        <v/>
      </c>
      <c r="P16" s="76" t="str">
        <f t="shared" si="6"/>
        <v/>
      </c>
    </row>
    <row r="17" spans="2:16" ht="12.75" customHeight="1" x14ac:dyDescent="0.25">
      <c r="B17" s="66"/>
      <c r="C17" s="67"/>
      <c r="D17" s="68"/>
      <c r="E17" s="77"/>
      <c r="F17" s="70"/>
      <c r="G17" s="71">
        <v>6</v>
      </c>
      <c r="H17" s="72" t="str">
        <f t="shared" si="2"/>
        <v/>
      </c>
      <c r="I17" s="175" t="str">
        <f t="shared" si="3"/>
        <v/>
      </c>
      <c r="J17" s="176"/>
      <c r="K17" s="177">
        <f t="shared" si="4"/>
        <v>0</v>
      </c>
      <c r="L17" s="178">
        <f t="shared" si="0"/>
        <v>0</v>
      </c>
      <c r="M17" s="74"/>
      <c r="N17" s="73" t="str">
        <f t="shared" si="5"/>
        <v/>
      </c>
      <c r="O17" s="75" t="str">
        <f t="shared" si="1"/>
        <v/>
      </c>
      <c r="P17" s="76" t="str">
        <f t="shared" si="6"/>
        <v/>
      </c>
    </row>
    <row r="18" spans="2:16" ht="12.75" customHeight="1" x14ac:dyDescent="0.25">
      <c r="B18" s="66"/>
      <c r="C18" s="67"/>
      <c r="D18" s="68"/>
      <c r="E18" s="77"/>
      <c r="F18" s="70"/>
      <c r="G18" s="71">
        <v>7</v>
      </c>
      <c r="H18" s="72" t="str">
        <f t="shared" si="2"/>
        <v/>
      </c>
      <c r="I18" s="175" t="str">
        <f t="shared" si="3"/>
        <v/>
      </c>
      <c r="J18" s="176"/>
      <c r="K18" s="177">
        <f t="shared" si="4"/>
        <v>0</v>
      </c>
      <c r="L18" s="178">
        <f t="shared" si="0"/>
        <v>0</v>
      </c>
      <c r="M18" s="74"/>
      <c r="N18" s="73" t="str">
        <f t="shared" si="5"/>
        <v/>
      </c>
      <c r="O18" s="75" t="str">
        <f t="shared" si="1"/>
        <v/>
      </c>
      <c r="P18" s="76" t="str">
        <f t="shared" si="6"/>
        <v/>
      </c>
    </row>
    <row r="19" spans="2:16" ht="12.75" customHeight="1" x14ac:dyDescent="0.25">
      <c r="B19" s="66"/>
      <c r="C19" s="67"/>
      <c r="D19" s="68"/>
      <c r="E19" s="77"/>
      <c r="F19" s="70"/>
      <c r="G19" s="71">
        <v>8</v>
      </c>
      <c r="H19" s="72" t="str">
        <f t="shared" si="2"/>
        <v/>
      </c>
      <c r="I19" s="175" t="str">
        <f t="shared" si="3"/>
        <v/>
      </c>
      <c r="J19" s="176"/>
      <c r="K19" s="177">
        <f t="shared" si="4"/>
        <v>0</v>
      </c>
      <c r="L19" s="178">
        <f t="shared" si="0"/>
        <v>0</v>
      </c>
      <c r="M19" s="74"/>
      <c r="N19" s="73" t="str">
        <f t="shared" si="5"/>
        <v/>
      </c>
      <c r="O19" s="75" t="str">
        <f t="shared" si="1"/>
        <v/>
      </c>
      <c r="P19" s="76" t="str">
        <f t="shared" si="6"/>
        <v/>
      </c>
    </row>
    <row r="20" spans="2:16" ht="12.75" customHeight="1" x14ac:dyDescent="0.25">
      <c r="B20" s="66"/>
      <c r="C20" s="67"/>
      <c r="D20" s="68"/>
      <c r="E20" s="69"/>
      <c r="F20" s="70"/>
      <c r="G20" s="71">
        <v>9</v>
      </c>
      <c r="H20" s="72" t="str">
        <f t="shared" si="2"/>
        <v/>
      </c>
      <c r="I20" s="175" t="str">
        <f t="shared" si="3"/>
        <v/>
      </c>
      <c r="J20" s="176"/>
      <c r="K20" s="177">
        <f t="shared" si="4"/>
        <v>0</v>
      </c>
      <c r="L20" s="178">
        <f t="shared" si="0"/>
        <v>0</v>
      </c>
      <c r="M20" s="74"/>
      <c r="N20" s="73" t="str">
        <f t="shared" si="5"/>
        <v/>
      </c>
      <c r="O20" s="75" t="str">
        <f t="shared" si="1"/>
        <v/>
      </c>
      <c r="P20" s="76" t="str">
        <f t="shared" si="6"/>
        <v/>
      </c>
    </row>
    <row r="21" spans="2:16" ht="12.75" customHeight="1" x14ac:dyDescent="0.25">
      <c r="B21" s="66"/>
      <c r="C21" s="78"/>
      <c r="D21" s="79"/>
      <c r="E21" s="80"/>
      <c r="F21" s="81"/>
      <c r="G21" s="71">
        <v>10</v>
      </c>
      <c r="H21" s="82" t="str">
        <f t="shared" si="2"/>
        <v/>
      </c>
      <c r="I21" s="179" t="str">
        <f t="shared" si="3"/>
        <v/>
      </c>
      <c r="J21" s="180"/>
      <c r="K21" s="181">
        <f t="shared" si="4"/>
        <v>0</v>
      </c>
      <c r="L21" s="182">
        <f t="shared" si="0"/>
        <v>0</v>
      </c>
      <c r="M21" s="84"/>
      <c r="N21" s="83" t="str">
        <f t="shared" si="5"/>
        <v/>
      </c>
      <c r="O21" s="85" t="str">
        <f t="shared" si="1"/>
        <v/>
      </c>
      <c r="P21" s="86" t="str">
        <f t="shared" si="6"/>
        <v/>
      </c>
    </row>
    <row r="22" spans="2:16" ht="12.75" customHeight="1" x14ac:dyDescent="0.25">
      <c r="B22" s="66"/>
      <c r="C22" s="78"/>
      <c r="D22" s="79"/>
      <c r="E22" s="80"/>
      <c r="F22" s="81"/>
      <c r="G22" s="71">
        <v>11</v>
      </c>
      <c r="H22" s="82" t="str">
        <f t="shared" si="2"/>
        <v/>
      </c>
      <c r="I22" s="179" t="str">
        <f t="shared" si="3"/>
        <v/>
      </c>
      <c r="J22" s="180"/>
      <c r="K22" s="181">
        <f t="shared" si="4"/>
        <v>0</v>
      </c>
      <c r="L22" s="182">
        <f t="shared" si="0"/>
        <v>0</v>
      </c>
      <c r="M22" s="84"/>
      <c r="N22" s="83" t="str">
        <f t="shared" si="5"/>
        <v/>
      </c>
      <c r="O22" s="85" t="str">
        <f t="shared" si="1"/>
        <v/>
      </c>
      <c r="P22" s="86" t="str">
        <f t="shared" si="6"/>
        <v/>
      </c>
    </row>
    <row r="23" spans="2:16" ht="12.75" customHeight="1" x14ac:dyDescent="0.25">
      <c r="B23" s="66"/>
      <c r="C23" s="78"/>
      <c r="D23" s="79"/>
      <c r="E23" s="80"/>
      <c r="F23" s="81"/>
      <c r="G23" s="71">
        <v>12</v>
      </c>
      <c r="H23" s="82" t="str">
        <f t="shared" si="2"/>
        <v/>
      </c>
      <c r="I23" s="179" t="str">
        <f t="shared" si="3"/>
        <v/>
      </c>
      <c r="J23" s="180"/>
      <c r="K23" s="181">
        <f t="shared" si="4"/>
        <v>0</v>
      </c>
      <c r="L23" s="182">
        <f t="shared" si="0"/>
        <v>0</v>
      </c>
      <c r="M23" s="84"/>
      <c r="N23" s="83" t="str">
        <f t="shared" si="5"/>
        <v/>
      </c>
      <c r="O23" s="85" t="str">
        <f t="shared" si="1"/>
        <v/>
      </c>
      <c r="P23" s="86" t="str">
        <f t="shared" si="6"/>
        <v/>
      </c>
    </row>
    <row r="24" spans="2:16" ht="12.75" customHeight="1" x14ac:dyDescent="0.25">
      <c r="B24" s="66"/>
      <c r="C24" s="78"/>
      <c r="D24" s="79"/>
      <c r="E24" s="80"/>
      <c r="F24" s="81"/>
      <c r="G24" s="71">
        <v>13</v>
      </c>
      <c r="H24" s="82" t="str">
        <f t="shared" si="2"/>
        <v/>
      </c>
      <c r="I24" s="179" t="str">
        <f t="shared" si="3"/>
        <v/>
      </c>
      <c r="J24" s="180"/>
      <c r="K24" s="181">
        <f t="shared" si="4"/>
        <v>0</v>
      </c>
      <c r="L24" s="182">
        <f t="shared" si="0"/>
        <v>0</v>
      </c>
      <c r="M24" s="84"/>
      <c r="N24" s="83" t="str">
        <f t="shared" si="5"/>
        <v/>
      </c>
      <c r="O24" s="85" t="str">
        <f t="shared" si="1"/>
        <v/>
      </c>
      <c r="P24" s="86" t="str">
        <f t="shared" si="6"/>
        <v/>
      </c>
    </row>
    <row r="25" spans="2:16" ht="12.75" customHeight="1" x14ac:dyDescent="0.25">
      <c r="B25" s="66"/>
      <c r="C25" s="78"/>
      <c r="D25" s="79"/>
      <c r="E25" s="80"/>
      <c r="F25" s="81"/>
      <c r="G25" s="71">
        <v>14</v>
      </c>
      <c r="H25" s="82" t="str">
        <f t="shared" si="2"/>
        <v/>
      </c>
      <c r="I25" s="179" t="str">
        <f t="shared" si="3"/>
        <v/>
      </c>
      <c r="J25" s="180"/>
      <c r="K25" s="181">
        <f t="shared" si="4"/>
        <v>0</v>
      </c>
      <c r="L25" s="182">
        <f t="shared" si="0"/>
        <v>0</v>
      </c>
      <c r="M25" s="84"/>
      <c r="N25" s="83" t="str">
        <f t="shared" si="5"/>
        <v/>
      </c>
      <c r="O25" s="85" t="str">
        <f t="shared" si="1"/>
        <v/>
      </c>
      <c r="P25" s="86" t="str">
        <f t="shared" si="6"/>
        <v/>
      </c>
    </row>
    <row r="26" spans="2:16" ht="12.75" customHeight="1" x14ac:dyDescent="0.25">
      <c r="B26" s="66"/>
      <c r="C26" s="78"/>
      <c r="D26" s="79"/>
      <c r="E26" s="80"/>
      <c r="F26" s="192"/>
      <c r="G26" s="87">
        <v>15</v>
      </c>
      <c r="H26" s="82" t="str">
        <f t="shared" si="2"/>
        <v/>
      </c>
      <c r="I26" s="179" t="str">
        <f t="shared" si="3"/>
        <v/>
      </c>
      <c r="J26" s="183"/>
      <c r="K26" s="184">
        <f t="shared" si="4"/>
        <v>0</v>
      </c>
      <c r="L26" s="185">
        <f t="shared" si="0"/>
        <v>0</v>
      </c>
      <c r="M26" s="88"/>
      <c r="N26" s="89" t="str">
        <f t="shared" si="5"/>
        <v/>
      </c>
      <c r="O26" s="90" t="str">
        <f t="shared" si="1"/>
        <v/>
      </c>
      <c r="P26" s="86" t="str">
        <f t="shared" si="6"/>
        <v/>
      </c>
    </row>
    <row r="27" spans="2:16" ht="13.5" thickBot="1" x14ac:dyDescent="0.3">
      <c r="B27" s="91" t="s">
        <v>33</v>
      </c>
      <c r="C27" s="92"/>
      <c r="D27" s="92"/>
      <c r="E27" s="93"/>
      <c r="F27" s="92"/>
      <c r="G27" s="94"/>
      <c r="H27" s="95"/>
      <c r="I27" s="96"/>
      <c r="J27" s="96"/>
      <c r="K27" s="97"/>
      <c r="L27" s="98">
        <f>SUM(L12:L26)</f>
        <v>299.5</v>
      </c>
      <c r="M27" s="99"/>
      <c r="N27" s="100">
        <f>SUM(N12:N26)</f>
        <v>25.463594134729433</v>
      </c>
      <c r="O27" s="101">
        <f>SUM(O12:O26)</f>
        <v>27.1</v>
      </c>
      <c r="P27" s="102">
        <f>SUM(P12:P26)</f>
        <v>272.40000000000003</v>
      </c>
    </row>
    <row r="28" spans="2:16" ht="13.5" customHeight="1" thickTop="1" x14ac:dyDescent="0.25">
      <c r="B28" s="103" t="s">
        <v>53</v>
      </c>
      <c r="C28" s="49" t="s">
        <v>44</v>
      </c>
      <c r="D28" s="45" t="s">
        <v>44</v>
      </c>
      <c r="E28" s="45" t="s">
        <v>44</v>
      </c>
      <c r="F28" s="45" t="s">
        <v>29</v>
      </c>
      <c r="G28" s="191"/>
      <c r="H28" s="104"/>
      <c r="I28" s="105"/>
      <c r="J28" s="105"/>
      <c r="K28" s="186"/>
      <c r="L28" s="106"/>
      <c r="M28" s="107"/>
      <c r="N28" s="108"/>
      <c r="O28" s="108"/>
      <c r="P28" s="109"/>
    </row>
    <row r="29" spans="2:16" ht="12.75" customHeight="1" x14ac:dyDescent="0.25">
      <c r="B29" s="110" t="s">
        <v>17</v>
      </c>
      <c r="C29" s="111" t="s">
        <v>41</v>
      </c>
      <c r="D29" s="112">
        <v>41973</v>
      </c>
      <c r="E29" s="113">
        <v>138</v>
      </c>
      <c r="F29" s="114" t="s">
        <v>1</v>
      </c>
      <c r="G29" s="115"/>
      <c r="H29" s="61">
        <f t="shared" ref="H29:H40" si="7">IF($F29&lt;&gt;"",VLOOKUP($F29,$F$5:$G$8,2,FALSE),"")</f>
        <v>1</v>
      </c>
      <c r="I29" s="170">
        <f t="shared" ref="I29:I40" si="8">IF($F29&lt;&gt;"",E29*VLOOKUP($F29,$F$5:$G$8,2,FALSE),"")</f>
        <v>138</v>
      </c>
      <c r="J29" s="171"/>
      <c r="K29" s="172">
        <f t="shared" ref="K29:K40" si="9">IFERROR(I29*J29,0)</f>
        <v>0</v>
      </c>
      <c r="L29" s="172">
        <f t="shared" ref="L29:L40" si="10">IFERROR(MROUND(I29+K29,0.1),0)</f>
        <v>138</v>
      </c>
      <c r="M29" s="116">
        <v>8</v>
      </c>
      <c r="N29" s="117">
        <f t="shared" ref="N29:N40" si="11">IF($F29&lt;&gt;"",($E29-($E29/(1+$M29%))),"")</f>
        <v>10.222222222222229</v>
      </c>
      <c r="O29" s="118">
        <f t="shared" ref="O29:O40" si="12">IF($F29&lt;&gt;"",MROUND($N29*VLOOKUP($F29,$F$5:$G$8,2,FALSE),0.1),"")</f>
        <v>10.200000000000001</v>
      </c>
      <c r="P29" s="119">
        <f t="shared" ref="P29:P40" si="13">IF($F29&lt;&gt;"",$L29-$O29,"")</f>
        <v>127.8</v>
      </c>
    </row>
    <row r="30" spans="2:16" ht="12.75" customHeight="1" x14ac:dyDescent="0.25">
      <c r="B30" s="120" t="s">
        <v>15</v>
      </c>
      <c r="C30" s="121" t="s">
        <v>42</v>
      </c>
      <c r="D30" s="122">
        <v>41950</v>
      </c>
      <c r="E30" s="123">
        <v>452.5</v>
      </c>
      <c r="F30" s="124" t="s">
        <v>2</v>
      </c>
      <c r="G30" s="125"/>
      <c r="H30" s="72">
        <f t="shared" si="7"/>
        <v>1.2028000000000001</v>
      </c>
      <c r="I30" s="175">
        <f t="shared" si="8"/>
        <v>544.26700000000005</v>
      </c>
      <c r="J30" s="176"/>
      <c r="K30" s="177">
        <f t="shared" si="9"/>
        <v>0</v>
      </c>
      <c r="L30" s="177">
        <f t="shared" si="10"/>
        <v>544.30000000000007</v>
      </c>
      <c r="M30" s="126">
        <v>0</v>
      </c>
      <c r="N30" s="73">
        <f t="shared" si="11"/>
        <v>0</v>
      </c>
      <c r="O30" s="75">
        <f t="shared" si="12"/>
        <v>0</v>
      </c>
      <c r="P30" s="119">
        <f t="shared" si="13"/>
        <v>544.30000000000007</v>
      </c>
    </row>
    <row r="31" spans="2:16" ht="12.75" customHeight="1" x14ac:dyDescent="0.25">
      <c r="B31" s="120" t="s">
        <v>15</v>
      </c>
      <c r="C31" s="121" t="s">
        <v>42</v>
      </c>
      <c r="D31" s="122">
        <v>41951</v>
      </c>
      <c r="E31" s="123">
        <v>100</v>
      </c>
      <c r="F31" s="124" t="s">
        <v>1</v>
      </c>
      <c r="G31" s="125"/>
      <c r="H31" s="72">
        <f t="shared" si="7"/>
        <v>1</v>
      </c>
      <c r="I31" s="175">
        <f t="shared" si="8"/>
        <v>100</v>
      </c>
      <c r="J31" s="176"/>
      <c r="K31" s="177">
        <f t="shared" si="9"/>
        <v>0</v>
      </c>
      <c r="L31" s="177">
        <f t="shared" si="10"/>
        <v>100</v>
      </c>
      <c r="M31" s="126">
        <v>8</v>
      </c>
      <c r="N31" s="73">
        <f t="shared" si="11"/>
        <v>7.407407407407419</v>
      </c>
      <c r="O31" s="75">
        <f t="shared" si="12"/>
        <v>7.4</v>
      </c>
      <c r="P31" s="119">
        <f t="shared" si="13"/>
        <v>92.6</v>
      </c>
    </row>
    <row r="32" spans="2:16" ht="12.75" customHeight="1" x14ac:dyDescent="0.25">
      <c r="B32" s="120" t="s">
        <v>85</v>
      </c>
      <c r="C32" s="121" t="s">
        <v>92</v>
      </c>
      <c r="D32" s="122">
        <v>41974</v>
      </c>
      <c r="E32" s="123">
        <v>2200</v>
      </c>
      <c r="F32" s="124" t="s">
        <v>64</v>
      </c>
      <c r="G32" s="125"/>
      <c r="H32" s="72">
        <f t="shared" si="7"/>
        <v>0.96463228807442469</v>
      </c>
      <c r="I32" s="175">
        <f t="shared" si="8"/>
        <v>2122.1910337637341</v>
      </c>
      <c r="J32" s="176"/>
      <c r="K32" s="177">
        <f t="shared" si="9"/>
        <v>0</v>
      </c>
      <c r="L32" s="177">
        <f t="shared" si="10"/>
        <v>2122.2000000000003</v>
      </c>
      <c r="M32" s="126">
        <v>8</v>
      </c>
      <c r="N32" s="73">
        <f t="shared" si="11"/>
        <v>162.96296296296305</v>
      </c>
      <c r="O32" s="75">
        <f t="shared" si="12"/>
        <v>157.20000000000002</v>
      </c>
      <c r="P32" s="119">
        <f t="shared" si="13"/>
        <v>1965.0000000000002</v>
      </c>
    </row>
    <row r="33" spans="2:16" ht="12.75" customHeight="1" x14ac:dyDescent="0.25">
      <c r="B33" s="120"/>
      <c r="C33" s="121"/>
      <c r="D33" s="122"/>
      <c r="E33" s="123"/>
      <c r="F33" s="124"/>
      <c r="G33" s="125"/>
      <c r="H33" s="72" t="str">
        <f t="shared" si="7"/>
        <v/>
      </c>
      <c r="I33" s="175" t="str">
        <f t="shared" si="8"/>
        <v/>
      </c>
      <c r="J33" s="176"/>
      <c r="K33" s="177">
        <f t="shared" si="9"/>
        <v>0</v>
      </c>
      <c r="L33" s="177">
        <f t="shared" si="10"/>
        <v>0</v>
      </c>
      <c r="M33" s="126"/>
      <c r="N33" s="73" t="str">
        <f t="shared" si="11"/>
        <v/>
      </c>
      <c r="O33" s="75" t="str">
        <f t="shared" si="12"/>
        <v/>
      </c>
      <c r="P33" s="119" t="str">
        <f t="shared" si="13"/>
        <v/>
      </c>
    </row>
    <row r="34" spans="2:16" ht="12.75" customHeight="1" x14ac:dyDescent="0.25">
      <c r="B34" s="120"/>
      <c r="C34" s="121"/>
      <c r="D34" s="122"/>
      <c r="E34" s="123"/>
      <c r="F34" s="124"/>
      <c r="G34" s="125"/>
      <c r="H34" s="72" t="str">
        <f t="shared" si="7"/>
        <v/>
      </c>
      <c r="I34" s="175" t="str">
        <f t="shared" si="8"/>
        <v/>
      </c>
      <c r="J34" s="176"/>
      <c r="K34" s="177">
        <f t="shared" si="9"/>
        <v>0</v>
      </c>
      <c r="L34" s="177">
        <f t="shared" si="10"/>
        <v>0</v>
      </c>
      <c r="M34" s="126"/>
      <c r="N34" s="73" t="str">
        <f t="shared" si="11"/>
        <v/>
      </c>
      <c r="O34" s="75" t="str">
        <f t="shared" si="12"/>
        <v/>
      </c>
      <c r="P34" s="119" t="str">
        <f t="shared" si="13"/>
        <v/>
      </c>
    </row>
    <row r="35" spans="2:16" ht="12.75" customHeight="1" x14ac:dyDescent="0.25">
      <c r="B35" s="120"/>
      <c r="C35" s="121"/>
      <c r="D35" s="122"/>
      <c r="E35" s="123"/>
      <c r="F35" s="124"/>
      <c r="G35" s="125"/>
      <c r="H35" s="72" t="str">
        <f t="shared" si="7"/>
        <v/>
      </c>
      <c r="I35" s="175" t="str">
        <f t="shared" si="8"/>
        <v/>
      </c>
      <c r="J35" s="176"/>
      <c r="K35" s="177">
        <f t="shared" si="9"/>
        <v>0</v>
      </c>
      <c r="L35" s="177">
        <f t="shared" si="10"/>
        <v>0</v>
      </c>
      <c r="M35" s="126"/>
      <c r="N35" s="73" t="str">
        <f t="shared" si="11"/>
        <v/>
      </c>
      <c r="O35" s="75" t="str">
        <f t="shared" si="12"/>
        <v/>
      </c>
      <c r="P35" s="119" t="str">
        <f t="shared" si="13"/>
        <v/>
      </c>
    </row>
    <row r="36" spans="2:16" ht="12.75" customHeight="1" x14ac:dyDescent="0.25">
      <c r="B36" s="120"/>
      <c r="C36" s="121"/>
      <c r="D36" s="122"/>
      <c r="E36" s="123"/>
      <c r="F36" s="124"/>
      <c r="G36" s="125"/>
      <c r="H36" s="72" t="str">
        <f t="shared" si="7"/>
        <v/>
      </c>
      <c r="I36" s="175" t="str">
        <f t="shared" si="8"/>
        <v/>
      </c>
      <c r="J36" s="176"/>
      <c r="K36" s="177">
        <f t="shared" si="9"/>
        <v>0</v>
      </c>
      <c r="L36" s="177">
        <f t="shared" si="10"/>
        <v>0</v>
      </c>
      <c r="M36" s="126"/>
      <c r="N36" s="73" t="str">
        <f t="shared" si="11"/>
        <v/>
      </c>
      <c r="O36" s="75" t="str">
        <f t="shared" si="12"/>
        <v/>
      </c>
      <c r="P36" s="119" t="str">
        <f t="shared" si="13"/>
        <v/>
      </c>
    </row>
    <row r="37" spans="2:16" ht="12.75" customHeight="1" x14ac:dyDescent="0.25">
      <c r="B37" s="120"/>
      <c r="C37" s="121"/>
      <c r="D37" s="122"/>
      <c r="E37" s="127"/>
      <c r="F37" s="124"/>
      <c r="G37" s="125"/>
      <c r="H37" s="72" t="str">
        <f t="shared" si="7"/>
        <v/>
      </c>
      <c r="I37" s="175" t="str">
        <f t="shared" si="8"/>
        <v/>
      </c>
      <c r="J37" s="176"/>
      <c r="K37" s="177">
        <f t="shared" si="9"/>
        <v>0</v>
      </c>
      <c r="L37" s="177">
        <f t="shared" si="10"/>
        <v>0</v>
      </c>
      <c r="M37" s="126"/>
      <c r="N37" s="73" t="str">
        <f t="shared" si="11"/>
        <v/>
      </c>
      <c r="O37" s="75" t="str">
        <f t="shared" si="12"/>
        <v/>
      </c>
      <c r="P37" s="119" t="str">
        <f t="shared" si="13"/>
        <v/>
      </c>
    </row>
    <row r="38" spans="2:16" ht="12.75" customHeight="1" x14ac:dyDescent="0.25">
      <c r="B38" s="120"/>
      <c r="C38" s="121"/>
      <c r="D38" s="122"/>
      <c r="E38" s="127"/>
      <c r="F38" s="124"/>
      <c r="G38" s="125"/>
      <c r="H38" s="72" t="str">
        <f t="shared" si="7"/>
        <v/>
      </c>
      <c r="I38" s="175" t="str">
        <f t="shared" si="8"/>
        <v/>
      </c>
      <c r="J38" s="176"/>
      <c r="K38" s="177">
        <f t="shared" si="9"/>
        <v>0</v>
      </c>
      <c r="L38" s="177">
        <f t="shared" si="10"/>
        <v>0</v>
      </c>
      <c r="M38" s="126"/>
      <c r="N38" s="73" t="str">
        <f t="shared" si="11"/>
        <v/>
      </c>
      <c r="O38" s="75" t="str">
        <f t="shared" si="12"/>
        <v/>
      </c>
      <c r="P38" s="119" t="str">
        <f t="shared" si="13"/>
        <v/>
      </c>
    </row>
    <row r="39" spans="2:16" ht="12.75" customHeight="1" x14ac:dyDescent="0.25">
      <c r="B39" s="120"/>
      <c r="C39" s="121"/>
      <c r="D39" s="122"/>
      <c r="E39" s="123"/>
      <c r="F39" s="124"/>
      <c r="G39" s="125"/>
      <c r="H39" s="72" t="str">
        <f t="shared" si="7"/>
        <v/>
      </c>
      <c r="I39" s="175" t="str">
        <f t="shared" si="8"/>
        <v/>
      </c>
      <c r="J39" s="176"/>
      <c r="K39" s="177">
        <f t="shared" si="9"/>
        <v>0</v>
      </c>
      <c r="L39" s="177">
        <f t="shared" si="10"/>
        <v>0</v>
      </c>
      <c r="M39" s="126"/>
      <c r="N39" s="73" t="str">
        <f t="shared" si="11"/>
        <v/>
      </c>
      <c r="O39" s="75" t="str">
        <f t="shared" si="12"/>
        <v/>
      </c>
      <c r="P39" s="119" t="str">
        <f t="shared" si="13"/>
        <v/>
      </c>
    </row>
    <row r="40" spans="2:16" ht="12.75" customHeight="1" x14ac:dyDescent="0.25">
      <c r="B40" s="128"/>
      <c r="C40" s="193"/>
      <c r="D40" s="194"/>
      <c r="E40" s="195"/>
      <c r="F40" s="129"/>
      <c r="G40" s="130"/>
      <c r="H40" s="131" t="str">
        <f t="shared" si="7"/>
        <v/>
      </c>
      <c r="I40" s="187" t="str">
        <f t="shared" si="8"/>
        <v/>
      </c>
      <c r="J40" s="183"/>
      <c r="K40" s="184">
        <f t="shared" si="9"/>
        <v>0</v>
      </c>
      <c r="L40" s="184">
        <f t="shared" si="10"/>
        <v>0</v>
      </c>
      <c r="M40" s="132"/>
      <c r="N40" s="89" t="str">
        <f t="shared" si="11"/>
        <v/>
      </c>
      <c r="O40" s="90" t="str">
        <f t="shared" si="12"/>
        <v/>
      </c>
      <c r="P40" s="119" t="str">
        <f t="shared" si="13"/>
        <v/>
      </c>
    </row>
    <row r="41" spans="2:16" ht="13.5" customHeight="1" thickBot="1" x14ac:dyDescent="0.3">
      <c r="B41" s="133" t="s">
        <v>9</v>
      </c>
      <c r="C41" s="134"/>
      <c r="D41" s="134"/>
      <c r="E41" s="135"/>
      <c r="F41" s="134"/>
      <c r="G41" s="136"/>
      <c r="H41" s="137"/>
      <c r="I41" s="138"/>
      <c r="J41" s="138"/>
      <c r="K41" s="139"/>
      <c r="L41" s="140">
        <f>SUM(L29:L40)</f>
        <v>2904.5000000000005</v>
      </c>
      <c r="M41" s="141"/>
      <c r="N41" s="142">
        <f>SUM(N29:N40)</f>
        <v>180.59259259259269</v>
      </c>
      <c r="O41" s="143">
        <f>SUM(O29:O40)</f>
        <v>174.8</v>
      </c>
      <c r="P41" s="144">
        <f>SUM(P29:P40)</f>
        <v>2729.7000000000003</v>
      </c>
    </row>
    <row r="42" spans="2:16" s="6" customFormat="1" ht="16" thickBot="1" x14ac:dyDescent="0.35">
      <c r="B42" s="145" t="s">
        <v>4</v>
      </c>
      <c r="C42" s="146"/>
      <c r="D42" s="147"/>
      <c r="E42" s="148"/>
      <c r="F42" s="149"/>
      <c r="G42" s="150"/>
      <c r="H42" s="151"/>
      <c r="I42" s="152" t="str">
        <f t="shared" ref="I42" si="14">IF($H42&lt;&gt;"",E42*H42,"")</f>
        <v/>
      </c>
      <c r="J42" s="152"/>
      <c r="K42" s="152"/>
      <c r="L42" s="153">
        <f>L27+L41</f>
        <v>3204.0000000000005</v>
      </c>
      <c r="M42" s="154"/>
      <c r="N42" s="155">
        <f>N27+N41</f>
        <v>206.05618672732214</v>
      </c>
      <c r="O42" s="156">
        <f>O27+O41</f>
        <v>201.9</v>
      </c>
      <c r="P42" s="157">
        <f>P27+P41</f>
        <v>3002.1000000000004</v>
      </c>
    </row>
    <row r="43" spans="2:16" x14ac:dyDescent="0.25">
      <c r="I43" s="5"/>
      <c r="J43" s="5"/>
      <c r="L43" s="8"/>
      <c r="O43" s="159"/>
    </row>
    <row r="44" spans="2:16" x14ac:dyDescent="0.25">
      <c r="I44" s="5"/>
      <c r="J44" s="5"/>
      <c r="O44" s="159" t="s">
        <v>2</v>
      </c>
      <c r="P44" s="8">
        <f>MROUND(P42/$G$6,0.1)</f>
        <v>2495.9</v>
      </c>
    </row>
    <row r="45" spans="2:16" x14ac:dyDescent="0.25">
      <c r="I45" s="5"/>
      <c r="J45" s="5"/>
    </row>
    <row r="46" spans="2:16" x14ac:dyDescent="0.25">
      <c r="I46" s="5"/>
      <c r="J46" s="5"/>
    </row>
    <row r="47" spans="2:16" x14ac:dyDescent="0.25">
      <c r="J47" s="4"/>
    </row>
    <row r="48" spans="2:16" x14ac:dyDescent="0.25">
      <c r="J48" s="4"/>
    </row>
    <row r="49" spans="6:10" x14ac:dyDescent="0.25">
      <c r="J49" s="4"/>
    </row>
    <row r="50" spans="6:10" x14ac:dyDescent="0.25">
      <c r="J50" s="4"/>
    </row>
    <row r="51" spans="6:10" x14ac:dyDescent="0.25">
      <c r="F51" s="188"/>
      <c r="J51" s="4"/>
    </row>
    <row r="52" spans="6:10" x14ac:dyDescent="0.25">
      <c r="J52" s="4"/>
    </row>
    <row r="53" spans="6:10" x14ac:dyDescent="0.25">
      <c r="J53" s="4"/>
    </row>
    <row r="54" spans="6:10" x14ac:dyDescent="0.25">
      <c r="J54" s="4"/>
    </row>
    <row r="55" spans="6:10" x14ac:dyDescent="0.25">
      <c r="J55" s="4"/>
    </row>
    <row r="56" spans="6:10" x14ac:dyDescent="0.25">
      <c r="J56" s="4"/>
    </row>
    <row r="57" spans="6:10" x14ac:dyDescent="0.25">
      <c r="J57" s="4"/>
    </row>
    <row r="58" spans="6:10" x14ac:dyDescent="0.25">
      <c r="J58" s="4"/>
    </row>
    <row r="59" spans="6:10" x14ac:dyDescent="0.25">
      <c r="J59" s="4"/>
    </row>
    <row r="60" spans="6:10" x14ac:dyDescent="0.25">
      <c r="J60" s="4"/>
    </row>
    <row r="61" spans="6:10" x14ac:dyDescent="0.25">
      <c r="J61" s="4"/>
    </row>
    <row r="62" spans="6:10" x14ac:dyDescent="0.25">
      <c r="J62" s="4"/>
    </row>
    <row r="63" spans="6:10" x14ac:dyDescent="0.25">
      <c r="J63" s="4"/>
    </row>
    <row r="64" spans="6:10" x14ac:dyDescent="0.25">
      <c r="J64" s="4"/>
    </row>
    <row r="65" spans="10:10" x14ac:dyDescent="0.25">
      <c r="J65" s="4"/>
    </row>
    <row r="66" spans="10:10" x14ac:dyDescent="0.25">
      <c r="J66" s="4"/>
    </row>
    <row r="67" spans="10:10" x14ac:dyDescent="0.25">
      <c r="J67" s="4"/>
    </row>
    <row r="68" spans="10:10" x14ac:dyDescent="0.25">
      <c r="J68" s="4"/>
    </row>
    <row r="69" spans="10:10" x14ac:dyDescent="0.25">
      <c r="J69" s="4"/>
    </row>
    <row r="70" spans="10:10" x14ac:dyDescent="0.25">
      <c r="J70" s="4"/>
    </row>
    <row r="71" spans="10:10" x14ac:dyDescent="0.25">
      <c r="J71" s="4"/>
    </row>
    <row r="72" spans="10:10" x14ac:dyDescent="0.25">
      <c r="J72" s="4"/>
    </row>
    <row r="73" spans="10:10" x14ac:dyDescent="0.25">
      <c r="J73" s="4"/>
    </row>
    <row r="74" spans="10:10" x14ac:dyDescent="0.25">
      <c r="J74" s="4"/>
    </row>
    <row r="75" spans="10:10" x14ac:dyDescent="0.25">
      <c r="J75" s="4"/>
    </row>
    <row r="76" spans="10:10" x14ac:dyDescent="0.25">
      <c r="J76" s="4"/>
    </row>
    <row r="77" spans="10:10" x14ac:dyDescent="0.25">
      <c r="J77" s="4"/>
    </row>
    <row r="78" spans="10:10" x14ac:dyDescent="0.25">
      <c r="J78" s="4"/>
    </row>
    <row r="79" spans="10:10" x14ac:dyDescent="0.25">
      <c r="J79" s="4"/>
    </row>
    <row r="80" spans="10:10" x14ac:dyDescent="0.25">
      <c r="J80" s="4"/>
    </row>
    <row r="81" spans="2:10" x14ac:dyDescent="0.25">
      <c r="J81" s="4"/>
    </row>
    <row r="82" spans="2:10" x14ac:dyDescent="0.25">
      <c r="J82" s="4"/>
    </row>
    <row r="83" spans="2:10" x14ac:dyDescent="0.25">
      <c r="J83" s="4"/>
    </row>
    <row r="84" spans="2:10" x14ac:dyDescent="0.25">
      <c r="J84" s="4"/>
    </row>
    <row r="85" spans="2:10" x14ac:dyDescent="0.25">
      <c r="J85" s="4"/>
    </row>
    <row r="86" spans="2:10" x14ac:dyDescent="0.25">
      <c r="J86" s="4"/>
    </row>
    <row r="87" spans="2:10" x14ac:dyDescent="0.25">
      <c r="J87" s="4"/>
    </row>
    <row r="88" spans="2:10" x14ac:dyDescent="0.25">
      <c r="J88" s="4"/>
    </row>
    <row r="89" spans="2:10" x14ac:dyDescent="0.25">
      <c r="J89" s="4"/>
    </row>
    <row r="90" spans="2:10" x14ac:dyDescent="0.25">
      <c r="J90" s="4"/>
    </row>
    <row r="91" spans="2:10" x14ac:dyDescent="0.25">
      <c r="B91" s="159" t="s">
        <v>62</v>
      </c>
      <c r="C91" t="s">
        <v>104</v>
      </c>
      <c r="J91" s="4"/>
    </row>
    <row r="92" spans="2:10" x14ac:dyDescent="0.25">
      <c r="B92" s="159" t="s">
        <v>63</v>
      </c>
      <c r="C92" s="165">
        <v>42306</v>
      </c>
      <c r="J92" s="4"/>
    </row>
    <row r="93" spans="2:10" x14ac:dyDescent="0.25">
      <c r="C93" s="189" t="s">
        <v>93</v>
      </c>
      <c r="J93" s="4"/>
    </row>
    <row r="94" spans="2:10" x14ac:dyDescent="0.25">
      <c r="D94" t="s">
        <v>68</v>
      </c>
      <c r="E94" t="s">
        <v>69</v>
      </c>
      <c r="J94" s="4"/>
    </row>
    <row r="95" spans="2:10" ht="25" x14ac:dyDescent="0.25">
      <c r="B95" s="159" t="s">
        <v>67</v>
      </c>
      <c r="C95" s="166" t="s">
        <v>70</v>
      </c>
      <c r="D95">
        <f>IF($F12&lt;&gt;"",($E12*$M12%),"")</f>
        <v>8</v>
      </c>
      <c r="E95">
        <f>IF($F12&lt;&gt;"",($E12-($E12/(1+$M12%))),"")</f>
        <v>7.407407407407419</v>
      </c>
      <c r="J95" s="4"/>
    </row>
    <row r="96" spans="2:10" x14ac:dyDescent="0.25">
      <c r="C96" t="s">
        <v>71</v>
      </c>
      <c r="J96" s="4"/>
    </row>
    <row r="97" spans="3:10" ht="25" x14ac:dyDescent="0.25">
      <c r="C97" s="166" t="s">
        <v>94</v>
      </c>
      <c r="J97" s="4"/>
    </row>
    <row r="98" spans="3:10" ht="37.5" x14ac:dyDescent="0.25">
      <c r="C98" s="166" t="s">
        <v>95</v>
      </c>
      <c r="J98" s="4"/>
    </row>
    <row r="99" spans="3:10" ht="37.5" x14ac:dyDescent="0.25">
      <c r="C99" s="166" t="s">
        <v>96</v>
      </c>
      <c r="J99" s="4"/>
    </row>
    <row r="100" spans="3:10" ht="174.75" customHeight="1" x14ac:dyDescent="0.25">
      <c r="C100" s="166" t="s">
        <v>97</v>
      </c>
      <c r="D100" s="166" t="s">
        <v>98</v>
      </c>
      <c r="J100" s="4"/>
    </row>
    <row r="101" spans="3:10" ht="25" x14ac:dyDescent="0.25">
      <c r="C101" s="166" t="s">
        <v>99</v>
      </c>
      <c r="D101" s="165" t="s">
        <v>100</v>
      </c>
      <c r="E101" s="165" t="s">
        <v>101</v>
      </c>
      <c r="J101" s="4"/>
    </row>
    <row r="102" spans="3:10" ht="62.5" x14ac:dyDescent="0.25">
      <c r="C102" s="166" t="s">
        <v>107</v>
      </c>
      <c r="D102" s="166" t="s">
        <v>108</v>
      </c>
      <c r="E102" s="166" t="s">
        <v>109</v>
      </c>
      <c r="J102" s="4"/>
    </row>
    <row r="103" spans="3:10" ht="62.5" x14ac:dyDescent="0.25">
      <c r="C103" s="166" t="s">
        <v>110</v>
      </c>
      <c r="D103" s="166" t="s">
        <v>102</v>
      </c>
      <c r="E103" s="166" t="s">
        <v>103</v>
      </c>
      <c r="J103" s="4"/>
    </row>
    <row r="104" spans="3:10" x14ac:dyDescent="0.25">
      <c r="J104" s="4"/>
    </row>
    <row r="105" spans="3:10" x14ac:dyDescent="0.25">
      <c r="J105" s="4"/>
    </row>
    <row r="106" spans="3:10" x14ac:dyDescent="0.25">
      <c r="J106" s="4"/>
    </row>
    <row r="107" spans="3:10" x14ac:dyDescent="0.25">
      <c r="J107" s="4"/>
    </row>
    <row r="108" spans="3:10" x14ac:dyDescent="0.25">
      <c r="J108" s="4"/>
    </row>
    <row r="109" spans="3:10" x14ac:dyDescent="0.25">
      <c r="J109" s="4"/>
    </row>
    <row r="110" spans="3:10" x14ac:dyDescent="0.25">
      <c r="J110" s="4"/>
    </row>
    <row r="111" spans="3:10" x14ac:dyDescent="0.25">
      <c r="J111" s="4"/>
    </row>
    <row r="112" spans="3:10" x14ac:dyDescent="0.25">
      <c r="J112" s="4"/>
    </row>
    <row r="113" spans="10:10" x14ac:dyDescent="0.25">
      <c r="J113" s="4"/>
    </row>
    <row r="114" spans="10:10" x14ac:dyDescent="0.25">
      <c r="J114" s="4"/>
    </row>
    <row r="115" spans="10:10" x14ac:dyDescent="0.25">
      <c r="J115" s="4"/>
    </row>
    <row r="116" spans="10:10" x14ac:dyDescent="0.25">
      <c r="J116" s="4"/>
    </row>
    <row r="117" spans="10:10" x14ac:dyDescent="0.25">
      <c r="J117" s="4"/>
    </row>
    <row r="118" spans="10:10" x14ac:dyDescent="0.25">
      <c r="J118" s="4"/>
    </row>
    <row r="119" spans="10:10" x14ac:dyDescent="0.25">
      <c r="J119" s="4"/>
    </row>
    <row r="120" spans="10:10" x14ac:dyDescent="0.25">
      <c r="J120" s="4"/>
    </row>
    <row r="121" spans="10:10" x14ac:dyDescent="0.25">
      <c r="J121" s="4"/>
    </row>
    <row r="122" spans="10:10" x14ac:dyDescent="0.25">
      <c r="J122" s="4"/>
    </row>
    <row r="123" spans="10:10" x14ac:dyDescent="0.25">
      <c r="J123" s="4"/>
    </row>
    <row r="124" spans="10:10" x14ac:dyDescent="0.25">
      <c r="J124" s="4"/>
    </row>
    <row r="125" spans="10:10" x14ac:dyDescent="0.25">
      <c r="J125" s="4"/>
    </row>
    <row r="126" spans="10:10" x14ac:dyDescent="0.25">
      <c r="J126" s="4"/>
    </row>
    <row r="127" spans="10:10" x14ac:dyDescent="0.25">
      <c r="J127" s="4"/>
    </row>
    <row r="128" spans="10:10" x14ac:dyDescent="0.25">
      <c r="J128" s="4"/>
    </row>
    <row r="129" spans="2:10" x14ac:dyDescent="0.25">
      <c r="J129" s="4"/>
    </row>
    <row r="130" spans="2:10" ht="13" x14ac:dyDescent="0.3">
      <c r="B130" s="6" t="s">
        <v>25</v>
      </c>
      <c r="J130" s="4"/>
    </row>
    <row r="131" spans="2:10" x14ac:dyDescent="0.25">
      <c r="J131" s="4"/>
    </row>
    <row r="132" spans="2:10" ht="13" x14ac:dyDescent="0.3">
      <c r="B132" s="6" t="s">
        <v>10</v>
      </c>
      <c r="J132" s="4"/>
    </row>
    <row r="133" spans="2:10" x14ac:dyDescent="0.25">
      <c r="B133" s="7" t="s">
        <v>19</v>
      </c>
      <c r="C133">
        <v>3170097000</v>
      </c>
      <c r="F133" t="s">
        <v>73</v>
      </c>
      <c r="J133" s="4"/>
    </row>
    <row r="134" spans="2:10" x14ac:dyDescent="0.25">
      <c r="B134" s="7" t="s">
        <v>23</v>
      </c>
      <c r="C134">
        <v>3170097001</v>
      </c>
      <c r="F134" t="s">
        <v>74</v>
      </c>
      <c r="J134" s="4"/>
    </row>
    <row r="135" spans="2:10" x14ac:dyDescent="0.25">
      <c r="B135" s="7" t="s">
        <v>18</v>
      </c>
      <c r="C135">
        <v>3170097002</v>
      </c>
      <c r="F135" t="s">
        <v>75</v>
      </c>
      <c r="J135" s="4"/>
    </row>
    <row r="136" spans="2:10" x14ac:dyDescent="0.25">
      <c r="B136" s="7" t="s">
        <v>24</v>
      </c>
      <c r="C136">
        <v>3170097003</v>
      </c>
      <c r="F136" t="s">
        <v>76</v>
      </c>
      <c r="J136" s="4"/>
    </row>
    <row r="137" spans="2:10" x14ac:dyDescent="0.25">
      <c r="B137" s="7" t="s">
        <v>22</v>
      </c>
      <c r="C137">
        <v>3101097000</v>
      </c>
      <c r="F137" t="s">
        <v>77</v>
      </c>
      <c r="J137" s="4"/>
    </row>
    <row r="138" spans="2:10" x14ac:dyDescent="0.25">
      <c r="B138" s="7" t="s">
        <v>21</v>
      </c>
      <c r="C138">
        <v>3101097001</v>
      </c>
      <c r="F138" t="s">
        <v>78</v>
      </c>
      <c r="J138" s="4"/>
    </row>
    <row r="139" spans="2:10" x14ac:dyDescent="0.25">
      <c r="B139" s="7" t="s">
        <v>34</v>
      </c>
      <c r="C139">
        <v>3090097000</v>
      </c>
      <c r="F139" t="s">
        <v>79</v>
      </c>
      <c r="J139" s="4"/>
    </row>
    <row r="140" spans="2:10" x14ac:dyDescent="0.25">
      <c r="B140" s="7" t="s">
        <v>3</v>
      </c>
      <c r="C140">
        <v>3113097000</v>
      </c>
      <c r="F140" t="s">
        <v>80</v>
      </c>
      <c r="J140" s="4"/>
    </row>
    <row r="141" spans="2:10" x14ac:dyDescent="0.25">
      <c r="B141" s="7" t="s">
        <v>20</v>
      </c>
      <c r="C141">
        <v>3130097013</v>
      </c>
      <c r="F141" t="s">
        <v>81</v>
      </c>
      <c r="J141" s="4"/>
    </row>
    <row r="142" spans="2:10" x14ac:dyDescent="0.25">
      <c r="J142" s="4"/>
    </row>
    <row r="143" spans="2:10" x14ac:dyDescent="0.25">
      <c r="J143" s="4"/>
    </row>
    <row r="144" spans="2:10" x14ac:dyDescent="0.25">
      <c r="J144" s="4"/>
    </row>
    <row r="145" spans="2:10" x14ac:dyDescent="0.25">
      <c r="J145" s="4"/>
    </row>
    <row r="146" spans="2:10" x14ac:dyDescent="0.25">
      <c r="J146" s="4"/>
    </row>
    <row r="147" spans="2:10" x14ac:dyDescent="0.25">
      <c r="J147" s="4"/>
    </row>
    <row r="148" spans="2:10" x14ac:dyDescent="0.25">
      <c r="J148" s="4"/>
    </row>
    <row r="149" spans="2:10" x14ac:dyDescent="0.25">
      <c r="J149" s="4"/>
    </row>
    <row r="150" spans="2:10" x14ac:dyDescent="0.25">
      <c r="J150" s="4"/>
    </row>
    <row r="151" spans="2:10" x14ac:dyDescent="0.25">
      <c r="J151" s="4"/>
    </row>
    <row r="152" spans="2:10" x14ac:dyDescent="0.25">
      <c r="J152" s="4"/>
    </row>
    <row r="153" spans="2:10" x14ac:dyDescent="0.25">
      <c r="J153" s="4"/>
    </row>
    <row r="154" spans="2:10" x14ac:dyDescent="0.25">
      <c r="J154" s="4"/>
    </row>
    <row r="155" spans="2:10" x14ac:dyDescent="0.25">
      <c r="J155" s="4"/>
    </row>
    <row r="156" spans="2:10" x14ac:dyDescent="0.25">
      <c r="J156" s="4"/>
    </row>
    <row r="157" spans="2:10" x14ac:dyDescent="0.25">
      <c r="J157" s="4"/>
    </row>
    <row r="158" spans="2:10" x14ac:dyDescent="0.25">
      <c r="J158" s="4"/>
    </row>
    <row r="159" spans="2:10" ht="13" x14ac:dyDescent="0.3">
      <c r="B159" s="12" t="s">
        <v>11</v>
      </c>
      <c r="J159" s="4"/>
    </row>
    <row r="160" spans="2:10" x14ac:dyDescent="0.25">
      <c r="B160" s="7" t="s">
        <v>15</v>
      </c>
      <c r="C160">
        <v>3170097010</v>
      </c>
      <c r="F160" t="s">
        <v>82</v>
      </c>
      <c r="J160" s="4"/>
    </row>
    <row r="161" spans="2:10" x14ac:dyDescent="0.25">
      <c r="B161" s="7" t="s">
        <v>16</v>
      </c>
      <c r="C161">
        <v>3170097013</v>
      </c>
      <c r="F161" t="s">
        <v>83</v>
      </c>
      <c r="J161" s="4"/>
    </row>
    <row r="162" spans="2:10" x14ac:dyDescent="0.25">
      <c r="B162" s="7" t="s">
        <v>17</v>
      </c>
      <c r="C162">
        <v>3170097016</v>
      </c>
      <c r="F162" t="s">
        <v>84</v>
      </c>
      <c r="J162" s="4"/>
    </row>
    <row r="163" spans="2:10" x14ac:dyDescent="0.25">
      <c r="B163" s="7" t="s">
        <v>85</v>
      </c>
      <c r="C163">
        <v>3111097000</v>
      </c>
      <c r="F163" t="s">
        <v>86</v>
      </c>
      <c r="J163" s="4"/>
    </row>
    <row r="164" spans="2:10" x14ac:dyDescent="0.25">
      <c r="B164" s="7" t="s">
        <v>87</v>
      </c>
      <c r="C164">
        <v>3130097000</v>
      </c>
      <c r="F164" t="s">
        <v>88</v>
      </c>
      <c r="J164" s="4"/>
    </row>
    <row r="165" spans="2:10" x14ac:dyDescent="0.25">
      <c r="J165" s="4"/>
    </row>
    <row r="166" spans="2:10" x14ac:dyDescent="0.25">
      <c r="J166" s="4"/>
    </row>
  </sheetData>
  <mergeCells count="7">
    <mergeCell ref="J10:K10"/>
    <mergeCell ref="M10:O10"/>
    <mergeCell ref="J11:K11"/>
    <mergeCell ref="M5:O5"/>
    <mergeCell ref="M6:O6"/>
    <mergeCell ref="M7:O7"/>
    <mergeCell ref="M8:O8"/>
  </mergeCells>
  <phoneticPr fontId="8" type="noConversion"/>
  <dataValidations disablePrompts="1" count="3">
    <dataValidation type="list" allowBlank="1" showInputMessage="1" showErrorMessage="1" sqref="B29:B40" xr:uid="{00000000-0002-0000-0000-000000000000}">
      <formula1>$B$160:$B$170</formula1>
    </dataValidation>
    <dataValidation type="list" allowBlank="1" showInputMessage="1" showErrorMessage="1" sqref="B12:B26" xr:uid="{00000000-0002-0000-0000-000001000000}">
      <formula1>$B$133:$B$152</formula1>
    </dataValidation>
    <dataValidation type="list" allowBlank="1" showInputMessage="1" showErrorMessage="1" sqref="F29:F40 F12:F26" xr:uid="{00000000-0002-0000-0000-000002000000}">
      <formula1>$F$5:$F$8</formula1>
    </dataValidation>
  </dataValidations>
  <hyperlinks>
    <hyperlink ref="F3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55" orientation="landscape" r:id="rId2"/>
  <headerFooter>
    <oddHeader>&amp;L&amp;8- Prozess: 3.00.00 Forschung &amp; Entwicklung
- Dok.-Verantw: Leitung Euresearch Office&amp;C&amp;8Z_FO_Formular_Reisespesenabrechnung_EU_Projekte
V 1.0.3, Zielgruppe: Staff&amp;R&amp;G</oddHeader>
    <oddFooter>&amp;Lin Kraft seit: 23.09.2013
durch: LeiterIn Stab Ressort F und E&amp;Crevidiert am: 29.10.2015&amp;R&amp;P von &amp;N</oddFooter>
  </headerFooter>
  <drawing r:id="rId3"/>
  <legacyDrawing r:id="rId4"/>
  <legacyDrawingHF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E35"/>
  <sheetViews>
    <sheetView zoomScaleNormal="100" workbookViewId="0">
      <selection activeCell="A2" sqref="A2"/>
    </sheetView>
  </sheetViews>
  <sheetFormatPr baseColWidth="10" defaultColWidth="11.453125" defaultRowHeight="12.5" x14ac:dyDescent="0.25"/>
  <cols>
    <col min="1" max="1" width="31.453125" customWidth="1"/>
    <col min="2" max="2" width="13.81640625" customWidth="1"/>
  </cols>
  <sheetData>
    <row r="1" spans="1:5" ht="13" x14ac:dyDescent="0.3">
      <c r="A1" s="6" t="s">
        <v>25</v>
      </c>
    </row>
    <row r="3" spans="1:5" ht="13" x14ac:dyDescent="0.3">
      <c r="A3" s="6" t="s">
        <v>10</v>
      </c>
    </row>
    <row r="4" spans="1:5" x14ac:dyDescent="0.25">
      <c r="A4" s="7" t="s">
        <v>19</v>
      </c>
      <c r="B4">
        <v>3170097000</v>
      </c>
      <c r="E4" t="s">
        <v>73</v>
      </c>
    </row>
    <row r="5" spans="1:5" x14ac:dyDescent="0.25">
      <c r="A5" s="7" t="s">
        <v>23</v>
      </c>
      <c r="B5">
        <v>3170097001</v>
      </c>
      <c r="E5" t="s">
        <v>74</v>
      </c>
    </row>
    <row r="6" spans="1:5" x14ac:dyDescent="0.25">
      <c r="A6" s="7" t="s">
        <v>18</v>
      </c>
      <c r="B6">
        <v>3170097002</v>
      </c>
      <c r="E6" t="s">
        <v>75</v>
      </c>
    </row>
    <row r="7" spans="1:5" x14ac:dyDescent="0.25">
      <c r="A7" s="7" t="s">
        <v>24</v>
      </c>
      <c r="B7">
        <v>3170097003</v>
      </c>
      <c r="E7" t="s">
        <v>76</v>
      </c>
    </row>
    <row r="8" spans="1:5" x14ac:dyDescent="0.25">
      <c r="A8" s="7" t="s">
        <v>22</v>
      </c>
      <c r="B8">
        <v>3101097000</v>
      </c>
      <c r="E8" t="s">
        <v>77</v>
      </c>
    </row>
    <row r="9" spans="1:5" x14ac:dyDescent="0.25">
      <c r="A9" s="7" t="s">
        <v>21</v>
      </c>
      <c r="B9">
        <v>3101097001</v>
      </c>
      <c r="E9" t="s">
        <v>78</v>
      </c>
    </row>
    <row r="10" spans="1:5" x14ac:dyDescent="0.25">
      <c r="A10" s="7" t="s">
        <v>34</v>
      </c>
      <c r="B10">
        <v>3090097000</v>
      </c>
      <c r="E10" t="s">
        <v>79</v>
      </c>
    </row>
    <row r="11" spans="1:5" x14ac:dyDescent="0.25">
      <c r="A11" s="7" t="s">
        <v>3</v>
      </c>
      <c r="B11">
        <v>3113097000</v>
      </c>
      <c r="E11" t="s">
        <v>80</v>
      </c>
    </row>
    <row r="12" spans="1:5" x14ac:dyDescent="0.25">
      <c r="A12" s="7" t="s">
        <v>20</v>
      </c>
      <c r="B12">
        <v>3130097013</v>
      </c>
      <c r="E12" t="s">
        <v>81</v>
      </c>
    </row>
    <row r="30" spans="1:5" ht="13" x14ac:dyDescent="0.3">
      <c r="A30" s="12" t="s">
        <v>11</v>
      </c>
    </row>
    <row r="31" spans="1:5" x14ac:dyDescent="0.25">
      <c r="A31" s="7" t="s">
        <v>15</v>
      </c>
      <c r="B31">
        <v>3170097010</v>
      </c>
      <c r="E31" t="s">
        <v>82</v>
      </c>
    </row>
    <row r="32" spans="1:5" x14ac:dyDescent="0.25">
      <c r="A32" s="7" t="s">
        <v>16</v>
      </c>
      <c r="B32">
        <v>3170097013</v>
      </c>
      <c r="E32" t="s">
        <v>83</v>
      </c>
    </row>
    <row r="33" spans="1:5" x14ac:dyDescent="0.25">
      <c r="A33" s="7" t="s">
        <v>17</v>
      </c>
      <c r="B33">
        <v>3170097016</v>
      </c>
      <c r="E33" t="s">
        <v>84</v>
      </c>
    </row>
    <row r="34" spans="1:5" x14ac:dyDescent="0.25">
      <c r="A34" s="7" t="s">
        <v>85</v>
      </c>
      <c r="B34">
        <v>3111097000</v>
      </c>
      <c r="E34" t="s">
        <v>86</v>
      </c>
    </row>
    <row r="35" spans="1:5" x14ac:dyDescent="0.25">
      <c r="A35" s="7" t="s">
        <v>87</v>
      </c>
      <c r="B35">
        <v>3130097000</v>
      </c>
      <c r="E35" t="s">
        <v>88</v>
      </c>
    </row>
  </sheetData>
  <pageMargins left="0.75" right="0.75" top="1" bottom="1" header="0.5" footer="0.5"/>
  <pageSetup paperSize="9" scale="85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Expenses</vt:lpstr>
      <vt:lpstr>Cost-Types</vt:lpstr>
      <vt:lpstr>Expenses!Druckbereich</vt:lpstr>
      <vt:lpstr>Expenses!test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Z_FO_Formular_Reisespesenabrechnung_EU_Projekte</dc:title>
  <dc:creator/>
  <dc:description/>
  <cp:lastModifiedBy/>
  <dcterms:created xsi:type="dcterms:W3CDTF">2023-07-20T09:30:28Z</dcterms:created>
  <dcterms:modified xsi:type="dcterms:W3CDTF">2023-07-20T09:30:48Z</dcterms:modified>
</cp:coreProperties>
</file>